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105" windowWidth="20115" windowHeight="7230" activeTab="1"/>
  </bookViews>
  <sheets>
    <sheet name="ABRIL" sheetId="1" r:id="rId1"/>
    <sheet name="PROPUESTA DE MODIFICACION" sheetId="2" r:id="rId2"/>
    <sheet name="Hoja3" sheetId="3" r:id="rId3"/>
  </sheets>
  <calcPr calcId="124519" iterate="1"/>
</workbook>
</file>

<file path=xl/calcChain.xml><?xml version="1.0" encoding="utf-8"?>
<calcChain xmlns="http://schemas.openxmlformats.org/spreadsheetml/2006/main">
  <c r="E9" i="2"/>
  <c r="E9" i="1"/>
  <c r="E21" i="2"/>
  <c r="E14"/>
  <c r="G14"/>
  <c r="K7"/>
  <c r="K6"/>
  <c r="G6"/>
  <c r="G9"/>
  <c r="D48" i="1"/>
  <c r="A48"/>
  <c r="F45"/>
  <c r="D49" i="2"/>
  <c r="F46"/>
  <c r="D44"/>
  <c r="A49"/>
  <c r="A42"/>
  <c r="A43" s="1"/>
  <c r="A44" s="1"/>
  <c r="B45" s="1"/>
  <c r="A36"/>
  <c r="A37" s="1"/>
  <c r="A38" s="1"/>
  <c r="B39" s="1"/>
  <c r="F40" s="1"/>
  <c r="A29"/>
  <c r="A30" s="1"/>
  <c r="A31" s="1"/>
  <c r="A24"/>
  <c r="A25" s="1"/>
  <c r="A26" s="1"/>
  <c r="B25" s="1"/>
  <c r="F27" s="1"/>
  <c r="D23"/>
  <c r="E7"/>
  <c r="E8" s="1"/>
  <c r="G7" l="1"/>
  <c r="D14"/>
  <c r="G13" s="1"/>
  <c r="A32"/>
  <c r="B32"/>
  <c r="F34" s="1"/>
  <c r="G12"/>
  <c r="D24"/>
  <c r="I6"/>
  <c r="G8"/>
  <c r="G10" s="1"/>
  <c r="A41" i="1"/>
  <c r="A42" s="1"/>
  <c r="A43" s="1"/>
  <c r="B44" s="1"/>
  <c r="A35"/>
  <c r="A36" s="1"/>
  <c r="A37" s="1"/>
  <c r="B38" s="1"/>
  <c r="F39" s="1"/>
  <c r="A28"/>
  <c r="A29" s="1"/>
  <c r="A30" s="1"/>
  <c r="A23"/>
  <c r="A24" s="1"/>
  <c r="A25" s="1"/>
  <c r="B24" s="1"/>
  <c r="F26" s="1"/>
  <c r="D22"/>
  <c r="D23" s="1"/>
  <c r="E7"/>
  <c r="E8" s="1"/>
  <c r="G6"/>
  <c r="G12" s="1"/>
  <c r="O9" i="2" l="1"/>
  <c r="E23"/>
  <c r="E49"/>
  <c r="G11"/>
  <c r="E24"/>
  <c r="D29"/>
  <c r="E13" i="1"/>
  <c r="E20" s="1"/>
  <c r="G9"/>
  <c r="I6"/>
  <c r="K6" s="1"/>
  <c r="G11" s="1"/>
  <c r="D28"/>
  <c r="B31"/>
  <c r="F33" s="1"/>
  <c r="A31"/>
  <c r="K7"/>
  <c r="G7"/>
  <c r="G8" s="1"/>
  <c r="P9" i="2" l="1"/>
  <c r="E25"/>
  <c r="G21"/>
  <c r="H15"/>
  <c r="I15" s="1"/>
  <c r="E29"/>
  <c r="D30"/>
  <c r="D13" i="1"/>
  <c r="G10"/>
  <c r="G13" s="1"/>
  <c r="H14" s="1"/>
  <c r="I14" s="1"/>
  <c r="D29"/>
  <c r="E23" l="1"/>
  <c r="E48"/>
  <c r="E30" i="2"/>
  <c r="D31"/>
  <c r="I21"/>
  <c r="G24"/>
  <c r="G23"/>
  <c r="H21"/>
  <c r="O9" i="1"/>
  <c r="P9" s="1"/>
  <c r="E28"/>
  <c r="E22"/>
  <c r="E24" s="1"/>
  <c r="G20"/>
  <c r="G23" s="1"/>
  <c r="D30"/>
  <c r="E29"/>
  <c r="H24" i="2" l="1"/>
  <c r="G29"/>
  <c r="I24"/>
  <c r="D36"/>
  <c r="E31"/>
  <c r="E32" s="1"/>
  <c r="H23"/>
  <c r="G25"/>
  <c r="I23"/>
  <c r="I20" i="1"/>
  <c r="G22"/>
  <c r="I22" s="1"/>
  <c r="H20"/>
  <c r="G24"/>
  <c r="D35"/>
  <c r="E30"/>
  <c r="E31" s="1"/>
  <c r="G28"/>
  <c r="I23"/>
  <c r="H23"/>
  <c r="D37" i="2" l="1"/>
  <c r="E36"/>
  <c r="H29"/>
  <c r="G31"/>
  <c r="G30"/>
  <c r="I29"/>
  <c r="H25"/>
  <c r="I25" s="1"/>
  <c r="H22" i="1"/>
  <c r="H24"/>
  <c r="I24" s="1"/>
  <c r="G30"/>
  <c r="G29"/>
  <c r="I28"/>
  <c r="H28"/>
  <c r="E35"/>
  <c r="D36"/>
  <c r="H30" i="2" l="1"/>
  <c r="I30"/>
  <c r="G36"/>
  <c r="H31"/>
  <c r="I31"/>
  <c r="D38"/>
  <c r="E37"/>
  <c r="G32"/>
  <c r="E36" i="1"/>
  <c r="D37"/>
  <c r="I29"/>
  <c r="H29"/>
  <c r="G31"/>
  <c r="I30"/>
  <c r="G35"/>
  <c r="H30"/>
  <c r="H32" i="2" l="1"/>
  <c r="I32"/>
  <c r="D42"/>
  <c r="E38"/>
  <c r="E39" s="1"/>
  <c r="G37"/>
  <c r="H36"/>
  <c r="I36" s="1"/>
  <c r="E37" i="1"/>
  <c r="E38" s="1"/>
  <c r="D41"/>
  <c r="H35"/>
  <c r="I35" s="1"/>
  <c r="G36"/>
  <c r="I31"/>
  <c r="H31"/>
  <c r="G38" i="2" l="1"/>
  <c r="H37"/>
  <c r="I37" s="1"/>
  <c r="D43"/>
  <c r="E42"/>
  <c r="G39"/>
  <c r="H36" i="1"/>
  <c r="I36" s="1"/>
  <c r="G37"/>
  <c r="E41"/>
  <c r="D42"/>
  <c r="H39" i="2" l="1"/>
  <c r="I39" s="1"/>
  <c r="E44"/>
  <c r="E43"/>
  <c r="G42"/>
  <c r="H38"/>
  <c r="I38" s="1"/>
  <c r="H37" i="1"/>
  <c r="I37" s="1"/>
  <c r="G41"/>
  <c r="G38"/>
  <c r="E42"/>
  <c r="D43"/>
  <c r="E43" s="1"/>
  <c r="E45" i="2" l="1"/>
  <c r="E51" s="1"/>
  <c r="G43"/>
  <c r="H42"/>
  <c r="I42" s="1"/>
  <c r="E44" i="1"/>
  <c r="E50" s="1"/>
  <c r="H41"/>
  <c r="I41" s="1"/>
  <c r="G42"/>
  <c r="H38"/>
  <c r="I38" s="1"/>
  <c r="G44" i="2" l="1"/>
  <c r="G49" s="1"/>
  <c r="H49" s="1"/>
  <c r="I49" s="1"/>
  <c r="H43"/>
  <c r="I43" s="1"/>
  <c r="H42" i="1"/>
  <c r="I42" s="1"/>
  <c r="G43"/>
  <c r="H43" l="1"/>
  <c r="I43" s="1"/>
  <c r="G48"/>
  <c r="H48" s="1"/>
  <c r="I48" s="1"/>
  <c r="H44" i="2"/>
  <c r="I44" s="1"/>
  <c r="G45"/>
  <c r="G51" s="1"/>
  <c r="G44" i="1"/>
  <c r="G50" l="1"/>
  <c r="H50" s="1"/>
  <c r="I50" s="1"/>
  <c r="I51" s="1"/>
  <c r="H44"/>
  <c r="I44" s="1"/>
  <c r="H45" i="2"/>
  <c r="I45" s="1"/>
  <c r="H51"/>
  <c r="I51" s="1"/>
  <c r="I52" s="1"/>
</calcChain>
</file>

<file path=xl/sharedStrings.xml><?xml version="1.0" encoding="utf-8"?>
<sst xmlns="http://schemas.openxmlformats.org/spreadsheetml/2006/main" count="135" uniqueCount="48">
  <si>
    <t>Este trabajo esta realizado suponiendo un aumento en marzo del 2% promedio</t>
  </si>
  <si>
    <t>MARZO CON UN AUENTO DEL 2 % PROMEDIO</t>
  </si>
  <si>
    <t>ANALISIS SOBRE REDUCCION DE PRECIO</t>
  </si>
  <si>
    <t>PVP mercado prom</t>
  </si>
  <si>
    <t>PVP PAMI</t>
  </si>
  <si>
    <t>COSTO SOBRE REDUCCION</t>
  </si>
  <si>
    <t>COSTO</t>
  </si>
  <si>
    <t>MARGEN</t>
  </si>
  <si>
    <t>BONIFICACION</t>
  </si>
  <si>
    <t>IPC MESNSUAL</t>
  </si>
  <si>
    <t>COMPENS EXTRA SOBRE DIFER</t>
  </si>
  <si>
    <t>MARGEN PARCIAL</t>
  </si>
  <si>
    <t>BAJA DE BONIF</t>
  </si>
  <si>
    <t>MARGEN RESIDUAL</t>
  </si>
  <si>
    <t>dif de rentabil $</t>
  </si>
  <si>
    <t>dif de rentabil %</t>
  </si>
  <si>
    <t>suponiendo que el acumulado EN UN TRIMESTREdel IPC sea 6 % y los labor hiceran ese aumento</t>
  </si>
  <si>
    <t>MODELO ANTERIOR</t>
  </si>
  <si>
    <t>MODELO NUEVO</t>
  </si>
  <si>
    <t>PRECIO</t>
  </si>
  <si>
    <t>DIF DE</t>
  </si>
  <si>
    <t>IPC</t>
  </si>
  <si>
    <t>MERCADO PROM</t>
  </si>
  <si>
    <t>MARG RESID</t>
  </si>
  <si>
    <t>RENTABIL EN $</t>
  </si>
  <si>
    <t>RENTABIL EN %</t>
  </si>
  <si>
    <t>MARZO</t>
  </si>
  <si>
    <t>ABRIL</t>
  </si>
  <si>
    <t>MAYO</t>
  </si>
  <si>
    <t>IPC ACUMULADO</t>
  </si>
  <si>
    <t>TOTALES</t>
  </si>
  <si>
    <t>RECOMPOSICION DEL PVP PAMI</t>
  </si>
  <si>
    <t>(70%) ipc acumulado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</si>
  <si>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</si>
  <si>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</si>
  <si>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</si>
  <si>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</si>
  <si>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</si>
  <si>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</si>
  <si>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</si>
  <si>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</si>
  <si>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FEBREO</t>
  </si>
  <si>
    <t>TOTAL ANUAL</t>
  </si>
  <si>
    <t>EL CASILLERO DE BONIFICACION  ESTA DESBLOQUEADO</t>
  </si>
  <si>
    <t>RESULTADO DE RENTABILDAD</t>
  </si>
  <si>
    <t>RESULTADO DE RENTABILDAD EN % DE BONFICACION</t>
  </si>
  <si>
    <t>COSTO SOBRE DIFERENCIA DE PVP</t>
  </si>
  <si>
    <t>MARGEN GANACIA SOBRE DIFERENCIA DE PVP</t>
  </si>
</sst>
</file>

<file path=xl/styles.xml><?xml version="1.0" encoding="utf-8"?>
<styleSheet xmlns="http://schemas.openxmlformats.org/spreadsheetml/2006/main">
  <numFmts count="2">
    <numFmt numFmtId="164" formatCode="&quot;$&quot;\ #,##0.00"/>
    <numFmt numFmtId="165" formatCode="[$$-2C0A]\ #,##0.00"/>
  </numFmts>
  <fonts count="2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92D050"/>
      <name val="Calibri"/>
      <family val="2"/>
      <scheme val="minor"/>
    </font>
    <font>
      <sz val="16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Protection="1"/>
    <xf numFmtId="0" fontId="0" fillId="0" borderId="0" xfId="0" applyFill="1" applyProtection="1"/>
    <xf numFmtId="0" fontId="0" fillId="0" borderId="0" xfId="0" applyAlignment="1" applyProtection="1">
      <alignment horizontal="center"/>
    </xf>
    <xf numFmtId="2" fontId="0" fillId="0" borderId="0" xfId="0" applyNumberFormat="1" applyFill="1" applyProtection="1"/>
    <xf numFmtId="0" fontId="3" fillId="0" borderId="0" xfId="0" applyFont="1" applyAlignment="1" applyProtection="1">
      <alignment horizontal="right"/>
    </xf>
    <xf numFmtId="10" fontId="3" fillId="0" borderId="0" xfId="0" applyNumberFormat="1" applyFont="1" applyAlignment="1" applyProtection="1">
      <alignment horizontal="right"/>
    </xf>
    <xf numFmtId="2" fontId="3" fillId="0" borderId="0" xfId="0" applyNumberFormat="1" applyFont="1" applyProtection="1"/>
    <xf numFmtId="10" fontId="0" fillId="0" borderId="0" xfId="0" applyNumberFormat="1" applyFill="1" applyProtection="1"/>
    <xf numFmtId="10" fontId="0" fillId="0" borderId="0" xfId="0" applyNumberFormat="1" applyProtection="1"/>
    <xf numFmtId="0" fontId="3" fillId="2" borderId="0" xfId="0" applyFont="1" applyFill="1" applyProtection="1"/>
    <xf numFmtId="0" fontId="0" fillId="2" borderId="0" xfId="0" applyFill="1" applyProtection="1"/>
    <xf numFmtId="0" fontId="0" fillId="11" borderId="0" xfId="0" applyFill="1" applyProtection="1"/>
    <xf numFmtId="0" fontId="0" fillId="12" borderId="0" xfId="0" applyFill="1" applyProtection="1"/>
    <xf numFmtId="0" fontId="0" fillId="11" borderId="0" xfId="0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12" borderId="0" xfId="0" applyFill="1" applyAlignment="1" applyProtection="1">
      <alignment horizontal="center"/>
    </xf>
    <xf numFmtId="2" fontId="8" fillId="11" borderId="0" xfId="0" applyNumberFormat="1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164" fontId="8" fillId="13" borderId="0" xfId="0" applyNumberFormat="1" applyFont="1" applyFill="1" applyAlignment="1" applyProtection="1">
      <alignment horizontal="center"/>
    </xf>
    <xf numFmtId="4" fontId="8" fillId="14" borderId="0" xfId="0" applyNumberFormat="1" applyFont="1" applyFill="1" applyAlignment="1" applyProtection="1">
      <alignment horizontal="center"/>
    </xf>
    <xf numFmtId="10" fontId="8" fillId="14" borderId="0" xfId="0" applyNumberFormat="1" applyFont="1" applyFill="1" applyAlignment="1" applyProtection="1">
      <alignment horizontal="center"/>
    </xf>
    <xf numFmtId="2" fontId="8" fillId="0" borderId="0" xfId="0" applyNumberFormat="1" applyFont="1" applyFill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4" fontId="8" fillId="0" borderId="0" xfId="0" applyNumberFormat="1" applyFont="1" applyFill="1" applyAlignment="1" applyProtection="1">
      <alignment horizontal="center"/>
    </xf>
    <xf numFmtId="4" fontId="8" fillId="0" borderId="0" xfId="0" applyNumberFormat="1" applyFont="1" applyFill="1" applyAlignment="1" applyProtection="1">
      <alignment horizontal="center"/>
    </xf>
    <xf numFmtId="10" fontId="8" fillId="0" borderId="0" xfId="0" applyNumberFormat="1" applyFont="1" applyFill="1" applyAlignment="1" applyProtection="1">
      <alignment horizontal="center"/>
    </xf>
    <xf numFmtId="10" fontId="3" fillId="0" borderId="0" xfId="0" applyNumberFormat="1" applyFont="1" applyProtection="1"/>
    <xf numFmtId="0" fontId="2" fillId="0" borderId="0" xfId="0" applyFont="1" applyFill="1" applyProtection="1"/>
    <xf numFmtId="2" fontId="7" fillId="0" borderId="0" xfId="0" applyNumberFormat="1" applyFont="1" applyFill="1" applyAlignment="1" applyProtection="1">
      <alignment horizontal="center"/>
    </xf>
    <xf numFmtId="164" fontId="2" fillId="0" borderId="0" xfId="0" applyNumberFormat="1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164" fontId="7" fillId="0" borderId="0" xfId="0" applyNumberFormat="1" applyFont="1" applyFill="1" applyAlignment="1" applyProtection="1">
      <alignment horizontal="center"/>
    </xf>
    <xf numFmtId="4" fontId="2" fillId="0" borderId="0" xfId="0" applyNumberFormat="1" applyFont="1" applyFill="1" applyAlignment="1" applyProtection="1">
      <alignment horizontal="center"/>
    </xf>
    <xf numFmtId="10" fontId="2" fillId="0" borderId="0" xfId="0" applyNumberFormat="1" applyFont="1" applyFill="1" applyAlignment="1" applyProtection="1">
      <alignment horizontal="center"/>
    </xf>
    <xf numFmtId="4" fontId="0" fillId="0" borderId="0" xfId="0" applyNumberFormat="1" applyFill="1" applyAlignment="1" applyProtection="1">
      <alignment horizontal="center"/>
    </xf>
    <xf numFmtId="10" fontId="0" fillId="0" borderId="0" xfId="0" applyNumberFormat="1" applyFill="1" applyAlignment="1" applyProtection="1">
      <alignment horizontal="center"/>
    </xf>
    <xf numFmtId="10" fontId="3" fillId="6" borderId="0" xfId="0" applyNumberFormat="1" applyFont="1" applyFill="1" applyProtection="1"/>
    <xf numFmtId="0" fontId="9" fillId="6" borderId="0" xfId="0" applyFont="1" applyFill="1" applyAlignment="1" applyProtection="1">
      <alignment horizontal="right"/>
    </xf>
    <xf numFmtId="0" fontId="0" fillId="6" borderId="0" xfId="0" applyFill="1" applyProtection="1"/>
    <xf numFmtId="2" fontId="8" fillId="6" borderId="0" xfId="0" applyNumberFormat="1" applyFont="1" applyFill="1" applyAlignment="1" applyProtection="1">
      <alignment horizontal="center"/>
    </xf>
    <xf numFmtId="164" fontId="0" fillId="6" borderId="0" xfId="0" applyNumberFormat="1" applyFill="1" applyAlignment="1" applyProtection="1">
      <alignment horizontal="center"/>
    </xf>
    <xf numFmtId="10" fontId="8" fillId="6" borderId="0" xfId="0" applyNumberFormat="1" applyFont="1" applyFill="1" applyAlignment="1" applyProtection="1">
      <alignment horizontal="center"/>
    </xf>
    <xf numFmtId="10" fontId="10" fillId="0" borderId="0" xfId="0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10" fontId="8" fillId="0" borderId="0" xfId="0" applyNumberFormat="1" applyFont="1" applyFill="1" applyProtection="1"/>
    <xf numFmtId="10" fontId="7" fillId="0" borderId="0" xfId="0" applyNumberFormat="1" applyFont="1" applyFill="1" applyAlignment="1" applyProtection="1">
      <alignment horizontal="center"/>
    </xf>
    <xf numFmtId="2" fontId="0" fillId="15" borderId="0" xfId="0" applyNumberFormat="1" applyFill="1" applyAlignment="1" applyProtection="1">
      <alignment horizontal="center"/>
    </xf>
    <xf numFmtId="2" fontId="11" fillId="14" borderId="0" xfId="0" applyNumberFormat="1" applyFont="1" applyFill="1" applyAlignment="1" applyProtection="1">
      <alignment horizontal="center"/>
    </xf>
    <xf numFmtId="10" fontId="11" fillId="14" borderId="0" xfId="0" applyNumberFormat="1" applyFont="1" applyFill="1" applyAlignment="1" applyProtection="1">
      <alignment horizontal="center"/>
    </xf>
    <xf numFmtId="10" fontId="12" fillId="0" borderId="0" xfId="0" applyNumberFormat="1" applyFont="1" applyAlignment="1" applyProtection="1">
      <alignment horizontal="center"/>
    </xf>
    <xf numFmtId="2" fontId="2" fillId="0" borderId="0" xfId="0" applyNumberFormat="1" applyFont="1" applyFill="1" applyAlignment="1" applyProtection="1">
      <alignment horizontal="center"/>
    </xf>
    <xf numFmtId="165" fontId="7" fillId="0" borderId="0" xfId="0" applyNumberFormat="1" applyFont="1" applyFill="1" applyAlignment="1" applyProtection="1">
      <alignment horizontal="center"/>
    </xf>
    <xf numFmtId="2" fontId="6" fillId="0" borderId="0" xfId="0" applyNumberFormat="1" applyFont="1" applyFill="1" applyAlignment="1" applyProtection="1">
      <alignment horizontal="center"/>
    </xf>
    <xf numFmtId="10" fontId="6" fillId="0" borderId="0" xfId="0" applyNumberFormat="1" applyFont="1" applyFill="1" applyAlignment="1" applyProtection="1">
      <alignment horizontal="center"/>
    </xf>
    <xf numFmtId="0" fontId="13" fillId="0" borderId="0" xfId="0" applyFont="1" applyFill="1" applyAlignment="1" applyProtection="1">
      <alignment horizontal="right"/>
    </xf>
    <xf numFmtId="2" fontId="13" fillId="0" borderId="0" xfId="0" applyNumberFormat="1" applyFont="1" applyFill="1" applyProtection="1"/>
    <xf numFmtId="0" fontId="0" fillId="6" borderId="0" xfId="0" applyFill="1" applyAlignment="1" applyProtection="1">
      <alignment horizontal="center"/>
    </xf>
    <xf numFmtId="10" fontId="0" fillId="6" borderId="0" xfId="0" applyNumberFormat="1" applyFill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2" fontId="14" fillId="0" borderId="0" xfId="0" applyNumberFormat="1" applyFont="1" applyFill="1" applyAlignment="1" applyProtection="1">
      <alignment horizontal="center"/>
    </xf>
    <xf numFmtId="10" fontId="6" fillId="0" borderId="0" xfId="0" applyNumberFormat="1" applyFont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2" fontId="11" fillId="15" borderId="0" xfId="0" applyNumberFormat="1" applyFont="1" applyFill="1" applyAlignment="1" applyProtection="1">
      <alignment horizontal="center"/>
    </xf>
    <xf numFmtId="165" fontId="8" fillId="13" borderId="0" xfId="0" applyNumberFormat="1" applyFont="1" applyFill="1" applyAlignment="1" applyProtection="1">
      <alignment horizontal="center"/>
    </xf>
    <xf numFmtId="165" fontId="8" fillId="0" borderId="0" xfId="0" applyNumberFormat="1" applyFont="1" applyFill="1" applyAlignment="1" applyProtection="1">
      <alignment horizontal="center"/>
    </xf>
    <xf numFmtId="2" fontId="8" fillId="15" borderId="0" xfId="0" applyNumberFormat="1" applyFont="1" applyFill="1" applyAlignment="1" applyProtection="1">
      <alignment horizontal="center"/>
    </xf>
    <xf numFmtId="9" fontId="0" fillId="0" borderId="0" xfId="0" applyNumberFormat="1" applyFill="1" applyProtection="1"/>
    <xf numFmtId="4" fontId="0" fillId="0" borderId="0" xfId="0" applyNumberFormat="1" applyFill="1" applyProtection="1"/>
    <xf numFmtId="165" fontId="6" fillId="0" borderId="0" xfId="0" applyNumberFormat="1" applyFont="1" applyFill="1" applyAlignment="1" applyProtection="1">
      <alignment horizontal="center"/>
    </xf>
    <xf numFmtId="165" fontId="2" fillId="0" borderId="0" xfId="0" applyNumberFormat="1" applyFont="1" applyFill="1" applyAlignment="1" applyProtection="1">
      <alignment horizontal="center"/>
    </xf>
    <xf numFmtId="0" fontId="5" fillId="0" borderId="0" xfId="0" applyFont="1" applyFill="1" applyProtection="1"/>
    <xf numFmtId="0" fontId="5" fillId="0" borderId="0" xfId="0" applyFont="1" applyFill="1" applyAlignment="1" applyProtection="1">
      <alignment horizontal="center"/>
    </xf>
    <xf numFmtId="2" fontId="0" fillId="0" borderId="0" xfId="0" applyNumberFormat="1" applyFill="1" applyAlignment="1" applyProtection="1">
      <alignment horizontal="right"/>
    </xf>
    <xf numFmtId="0" fontId="13" fillId="0" borderId="0" xfId="0" applyFont="1" applyFill="1" applyProtection="1"/>
    <xf numFmtId="0" fontId="8" fillId="0" borderId="0" xfId="0" applyFont="1" applyFill="1" applyProtection="1"/>
    <xf numFmtId="164" fontId="8" fillId="0" borderId="0" xfId="0" applyNumberFormat="1" applyFont="1" applyFill="1" applyProtection="1"/>
    <xf numFmtId="10" fontId="7" fillId="0" borderId="0" xfId="0" applyNumberFormat="1" applyFont="1" applyFill="1" applyProtection="1"/>
    <xf numFmtId="10" fontId="10" fillId="0" borderId="0" xfId="0" applyNumberFormat="1" applyFont="1" applyFill="1" applyAlignment="1" applyProtection="1">
      <alignment horizontal="center"/>
    </xf>
    <xf numFmtId="10" fontId="10" fillId="0" borderId="0" xfId="0" applyNumberFormat="1" applyFont="1" applyFill="1" applyProtection="1"/>
    <xf numFmtId="0" fontId="3" fillId="0" borderId="0" xfId="0" applyFont="1" applyFill="1" applyProtection="1"/>
    <xf numFmtId="10" fontId="3" fillId="0" borderId="0" xfId="0" applyNumberFormat="1" applyFont="1" applyFill="1" applyProtection="1"/>
    <xf numFmtId="2" fontId="3" fillId="0" borderId="0" xfId="0" applyNumberFormat="1" applyFont="1" applyFill="1" applyProtection="1"/>
    <xf numFmtId="10" fontId="1" fillId="0" borderId="0" xfId="0" applyNumberFormat="1" applyFont="1" applyFill="1" applyProtection="1"/>
    <xf numFmtId="0" fontId="15" fillId="0" borderId="0" xfId="0" applyFont="1" applyFill="1" applyAlignment="1" applyProtection="1">
      <alignment horizontal="right"/>
    </xf>
    <xf numFmtId="10" fontId="15" fillId="0" borderId="0" xfId="0" applyNumberFormat="1" applyFont="1" applyFill="1" applyProtection="1"/>
    <xf numFmtId="10" fontId="16" fillId="0" borderId="0" xfId="0" applyNumberFormat="1" applyFont="1" applyFill="1" applyProtection="1"/>
    <xf numFmtId="0" fontId="17" fillId="0" borderId="0" xfId="0" applyFont="1" applyFill="1" applyProtection="1"/>
    <xf numFmtId="10" fontId="0" fillId="0" borderId="0" xfId="0" applyNumberFormat="1" applyAlignment="1" applyProtection="1">
      <alignment horizontal="center"/>
    </xf>
    <xf numFmtId="10" fontId="2" fillId="0" borderId="0" xfId="0" applyNumberFormat="1" applyFont="1" applyAlignment="1" applyProtection="1">
      <alignment horizontal="center"/>
    </xf>
    <xf numFmtId="10" fontId="18" fillId="4" borderId="0" xfId="0" applyNumberFormat="1" applyFont="1" applyFill="1" applyAlignment="1" applyProtection="1">
      <alignment horizontal="center"/>
    </xf>
    <xf numFmtId="165" fontId="18" fillId="4" borderId="0" xfId="0" applyNumberFormat="1" applyFont="1" applyFill="1" applyAlignment="1" applyProtection="1">
      <alignment horizontal="center"/>
    </xf>
    <xf numFmtId="2" fontId="18" fillId="4" borderId="0" xfId="0" applyNumberFormat="1" applyFont="1" applyFill="1" applyAlignment="1" applyProtection="1">
      <alignment horizontal="center"/>
    </xf>
    <xf numFmtId="164" fontId="0" fillId="16" borderId="0" xfId="0" applyNumberFormat="1" applyFill="1" applyAlignment="1" applyProtection="1">
      <alignment horizontal="center"/>
    </xf>
    <xf numFmtId="165" fontId="0" fillId="16" borderId="0" xfId="0" applyNumberFormat="1" applyFill="1" applyAlignment="1" applyProtection="1">
      <alignment horizontal="center"/>
    </xf>
    <xf numFmtId="165" fontId="8" fillId="16" borderId="0" xfId="0" applyNumberFormat="1" applyFont="1" applyFill="1" applyAlignment="1" applyProtection="1">
      <alignment horizontal="center"/>
    </xf>
    <xf numFmtId="2" fontId="7" fillId="13" borderId="1" xfId="0" applyNumberFormat="1" applyFont="1" applyFill="1" applyBorder="1" applyProtection="1"/>
    <xf numFmtId="2" fontId="7" fillId="16" borderId="1" xfId="0" applyNumberFormat="1" applyFont="1" applyFill="1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1" fillId="2" borderId="5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0" fontId="0" fillId="0" borderId="0" xfId="0" applyBorder="1" applyProtection="1"/>
    <xf numFmtId="0" fontId="0" fillId="3" borderId="0" xfId="0" applyFill="1" applyBorder="1" applyProtection="1"/>
    <xf numFmtId="0" fontId="0" fillId="3" borderId="6" xfId="0" applyFill="1" applyBorder="1" applyProtection="1"/>
    <xf numFmtId="0" fontId="0" fillId="0" borderId="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4" fontId="0" fillId="0" borderId="0" xfId="0" applyNumberFormat="1" applyBorder="1" applyAlignment="1" applyProtection="1">
      <alignment horizontal="center"/>
    </xf>
    <xf numFmtId="2" fontId="4" fillId="4" borderId="0" xfId="0" applyNumberFormat="1" applyFont="1" applyFill="1" applyBorder="1" applyAlignment="1" applyProtection="1">
      <alignment horizontal="center"/>
    </xf>
    <xf numFmtId="2" fontId="0" fillId="0" borderId="0" xfId="0" applyNumberFormat="1" applyBorder="1" applyProtection="1"/>
    <xf numFmtId="2" fontId="0" fillId="5" borderId="0" xfId="0" applyNumberFormat="1" applyFill="1" applyBorder="1" applyProtection="1"/>
    <xf numFmtId="2" fontId="0" fillId="3" borderId="0" xfId="0" applyNumberFormat="1" applyFill="1" applyBorder="1" applyProtection="1"/>
    <xf numFmtId="9" fontId="0" fillId="3" borderId="0" xfId="0" applyNumberFormat="1" applyFill="1" applyBorder="1" applyProtection="1"/>
    <xf numFmtId="4" fontId="0" fillId="6" borderId="0" xfId="0" applyNumberFormat="1" applyFill="1" applyBorder="1" applyProtection="1"/>
    <xf numFmtId="9" fontId="4" fillId="4" borderId="0" xfId="0" applyNumberFormat="1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6" xfId="0" applyBorder="1" applyProtection="1"/>
    <xf numFmtId="10" fontId="4" fillId="7" borderId="0" xfId="0" applyNumberFormat="1" applyFont="1" applyFill="1" applyBorder="1" applyAlignment="1" applyProtection="1">
      <alignment horizontal="center"/>
      <protection locked="0"/>
    </xf>
    <xf numFmtId="2" fontId="0" fillId="8" borderId="0" xfId="0" applyNumberFormat="1" applyFill="1" applyBorder="1" applyProtection="1"/>
    <xf numFmtId="2" fontId="0" fillId="0" borderId="0" xfId="0" applyNumberFormat="1" applyFill="1" applyBorder="1" applyProtection="1"/>
    <xf numFmtId="0" fontId="3" fillId="0" borderId="0" xfId="0" applyFont="1" applyBorder="1" applyProtection="1"/>
    <xf numFmtId="2" fontId="0" fillId="6" borderId="0" xfId="0" applyNumberFormat="1" applyFill="1" applyBorder="1" applyProtection="1"/>
    <xf numFmtId="10" fontId="6" fillId="9" borderId="0" xfId="0" applyNumberFormat="1" applyFont="1" applyFill="1" applyBorder="1" applyAlignment="1" applyProtection="1">
      <alignment horizontal="center"/>
    </xf>
    <xf numFmtId="10" fontId="7" fillId="0" borderId="0" xfId="0" applyNumberFormat="1" applyFont="1" applyBorder="1" applyProtection="1"/>
    <xf numFmtId="2" fontId="7" fillId="10" borderId="0" xfId="0" applyNumberFormat="1" applyFont="1" applyFill="1" applyBorder="1" applyProtection="1"/>
    <xf numFmtId="10" fontId="0" fillId="0" borderId="0" xfId="0" applyNumberFormat="1" applyFill="1" applyBorder="1" applyProtection="1"/>
    <xf numFmtId="0" fontId="0" fillId="0" borderId="7" xfId="0" applyBorder="1" applyAlignment="1" applyProtection="1">
      <alignment horizontal="center"/>
    </xf>
    <xf numFmtId="10" fontId="0" fillId="0" borderId="8" xfId="0" applyNumberFormat="1" applyBorder="1" applyProtection="1"/>
    <xf numFmtId="0" fontId="0" fillId="0" borderId="8" xfId="0" applyFill="1" applyBorder="1" applyProtection="1"/>
    <xf numFmtId="2" fontId="0" fillId="0" borderId="8" xfId="0" applyNumberFormat="1" applyFill="1" applyBorder="1" applyProtection="1"/>
    <xf numFmtId="10" fontId="0" fillId="0" borderId="8" xfId="0" applyNumberFormat="1" applyFill="1" applyBorder="1" applyProtection="1"/>
    <xf numFmtId="0" fontId="0" fillId="0" borderId="9" xfId="0" applyBorder="1" applyProtection="1"/>
    <xf numFmtId="9" fontId="3" fillId="0" borderId="0" xfId="0" applyNumberFormat="1" applyFont="1" applyBorder="1" applyProtection="1"/>
    <xf numFmtId="0" fontId="3" fillId="0" borderId="6" xfId="0" applyFont="1" applyBorder="1" applyProtection="1"/>
    <xf numFmtId="0" fontId="0" fillId="0" borderId="8" xfId="0" applyBorder="1" applyProtection="1"/>
    <xf numFmtId="10" fontId="10" fillId="8" borderId="1" xfId="0" applyNumberFormat="1" applyFont="1" applyFill="1" applyBorder="1" applyAlignment="1" applyProtection="1">
      <alignment horizontal="center"/>
    </xf>
    <xf numFmtId="10" fontId="19" fillId="4" borderId="0" xfId="0" applyNumberFormat="1" applyFont="1" applyFill="1" applyAlignment="1" applyProtection="1">
      <alignment horizontal="center"/>
    </xf>
    <xf numFmtId="165" fontId="19" fillId="4" borderId="0" xfId="0" applyNumberFormat="1" applyFont="1" applyFill="1" applyAlignment="1" applyProtection="1">
      <alignment horizontal="center"/>
    </xf>
    <xf numFmtId="2" fontId="19" fillId="4" borderId="0" xfId="0" applyNumberFormat="1" applyFont="1" applyFill="1" applyAlignment="1" applyProtection="1">
      <alignment horizontal="center"/>
    </xf>
    <xf numFmtId="10" fontId="20" fillId="2" borderId="1" xfId="0" applyNumberFormat="1" applyFont="1" applyFill="1" applyBorder="1" applyAlignment="1" applyProtection="1">
      <alignment horizontal="center"/>
    </xf>
    <xf numFmtId="0" fontId="21" fillId="0" borderId="0" xfId="0" applyFont="1" applyFill="1" applyProtection="1"/>
    <xf numFmtId="2" fontId="21" fillId="0" borderId="0" xfId="0" applyNumberFormat="1" applyFont="1" applyFill="1" applyProtection="1"/>
    <xf numFmtId="2" fontId="0" fillId="17" borderId="0" xfId="0" applyNumberForma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952500</xdr:colOff>
      <xdr:row>13</xdr:row>
      <xdr:rowOff>10583</xdr:rowOff>
    </xdr:from>
    <xdr:to>
      <xdr:col>6</xdr:col>
      <xdr:colOff>984250</xdr:colOff>
      <xdr:row>19</xdr:row>
      <xdr:rowOff>42333</xdr:rowOff>
    </xdr:to>
    <xdr:cxnSp macro="">
      <xdr:nvCxnSpPr>
        <xdr:cNvPr id="3" name="2 Conector recto de flecha"/>
        <xdr:cNvCxnSpPr/>
      </xdr:nvCxnSpPr>
      <xdr:spPr>
        <a:xfrm flipH="1">
          <a:off x="7366000" y="2540000"/>
          <a:ext cx="31750" cy="11747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899583</xdr:colOff>
      <xdr:row>13</xdr:row>
      <xdr:rowOff>10583</xdr:rowOff>
    </xdr:from>
    <xdr:to>
      <xdr:col>4</xdr:col>
      <xdr:colOff>952500</xdr:colOff>
      <xdr:row>19</xdr:row>
      <xdr:rowOff>148166</xdr:rowOff>
    </xdr:to>
    <xdr:cxnSp macro="">
      <xdr:nvCxnSpPr>
        <xdr:cNvPr id="5" name="4 Conector recto de flecha"/>
        <xdr:cNvCxnSpPr/>
      </xdr:nvCxnSpPr>
      <xdr:spPr>
        <a:xfrm>
          <a:off x="5143500" y="2540000"/>
          <a:ext cx="52917" cy="1280583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952500</xdr:colOff>
      <xdr:row>14</xdr:row>
      <xdr:rowOff>10583</xdr:rowOff>
    </xdr:from>
    <xdr:to>
      <xdr:col>6</xdr:col>
      <xdr:colOff>984250</xdr:colOff>
      <xdr:row>20</xdr:row>
      <xdr:rowOff>42333</xdr:rowOff>
    </xdr:to>
    <xdr:cxnSp macro="">
      <xdr:nvCxnSpPr>
        <xdr:cNvPr id="2" name="1 Conector recto de flecha"/>
        <xdr:cNvCxnSpPr/>
      </xdr:nvCxnSpPr>
      <xdr:spPr>
        <a:xfrm flipH="1">
          <a:off x="7191375" y="2563283"/>
          <a:ext cx="31750" cy="11842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899583</xdr:colOff>
      <xdr:row>14</xdr:row>
      <xdr:rowOff>10583</xdr:rowOff>
    </xdr:from>
    <xdr:to>
      <xdr:col>4</xdr:col>
      <xdr:colOff>952500</xdr:colOff>
      <xdr:row>20</xdr:row>
      <xdr:rowOff>148166</xdr:rowOff>
    </xdr:to>
    <xdr:cxnSp macro="">
      <xdr:nvCxnSpPr>
        <xdr:cNvPr id="3" name="2 Conector recto de flecha"/>
        <xdr:cNvCxnSpPr/>
      </xdr:nvCxnSpPr>
      <xdr:spPr>
        <a:xfrm>
          <a:off x="4966758" y="2563283"/>
          <a:ext cx="52917" cy="129010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R76"/>
  <sheetViews>
    <sheetView workbookViewId="0">
      <selection activeCell="E11" sqref="E11"/>
    </sheetView>
  </sheetViews>
  <sheetFormatPr baseColWidth="10" defaultRowHeight="15"/>
  <cols>
    <col min="1" max="1" width="12.5703125" style="1" customWidth="1"/>
    <col min="2" max="2" width="13" style="1" bestFit="1" customWidth="1"/>
    <col min="3" max="3" width="19.85546875" style="1" customWidth="1"/>
    <col min="4" max="4" width="15.5703125" style="1" customWidth="1"/>
    <col min="5" max="5" width="17.28515625" style="1" customWidth="1"/>
    <col min="6" max="6" width="15.28515625" style="1" customWidth="1"/>
    <col min="7" max="7" width="16.28515625" style="1" customWidth="1"/>
    <col min="8" max="8" width="15.7109375" style="1" customWidth="1"/>
    <col min="9" max="9" width="14.7109375" style="1" customWidth="1"/>
    <col min="10" max="10" width="10.5703125" style="1" customWidth="1"/>
    <col min="11" max="11" width="12" style="1" customWidth="1"/>
    <col min="12" max="12" width="11" style="1" customWidth="1"/>
    <col min="13" max="14" width="13.140625" style="1" customWidth="1"/>
    <col min="15" max="15" width="12.5703125" style="1" customWidth="1"/>
    <col min="16" max="16" width="13.85546875" style="1" customWidth="1"/>
    <col min="17" max="16384" width="11.42578125" style="1"/>
  </cols>
  <sheetData>
    <row r="1" spans="3:16">
      <c r="C1" s="1" t="s">
        <v>0</v>
      </c>
    </row>
    <row r="2" spans="3:16" ht="15.75" thickBot="1">
      <c r="C2" s="1" t="s">
        <v>43</v>
      </c>
    </row>
    <row r="3" spans="3:16">
      <c r="C3" s="99"/>
      <c r="D3" s="100"/>
      <c r="E3" s="100"/>
      <c r="F3" s="100"/>
      <c r="G3" s="100"/>
      <c r="H3" s="100"/>
      <c r="I3" s="100"/>
      <c r="J3" s="100"/>
      <c r="K3" s="100"/>
      <c r="L3" s="100"/>
      <c r="M3" s="101"/>
    </row>
    <row r="4" spans="3:16">
      <c r="C4" s="102"/>
      <c r="D4" s="103"/>
      <c r="E4" s="104" t="s">
        <v>1</v>
      </c>
      <c r="F4" s="103"/>
      <c r="G4" s="103"/>
      <c r="H4" s="105"/>
      <c r="I4" s="106" t="s">
        <v>2</v>
      </c>
      <c r="J4" s="106"/>
      <c r="K4" s="106"/>
      <c r="L4" s="106"/>
      <c r="M4" s="107"/>
    </row>
    <row r="5" spans="3:16">
      <c r="C5" s="108"/>
      <c r="D5" s="105"/>
      <c r="E5" s="109" t="s">
        <v>3</v>
      </c>
      <c r="F5" s="110">
        <v>43159</v>
      </c>
      <c r="G5" s="109" t="s">
        <v>4</v>
      </c>
      <c r="H5" s="105"/>
      <c r="I5" s="106"/>
      <c r="J5" s="106"/>
      <c r="K5" s="106"/>
      <c r="L5" s="106"/>
      <c r="M5" s="107"/>
    </row>
    <row r="6" spans="3:16" ht="15.75">
      <c r="C6" s="108"/>
      <c r="D6" s="105"/>
      <c r="E6" s="111">
        <v>102</v>
      </c>
      <c r="F6" s="112">
        <v>100</v>
      </c>
      <c r="G6" s="113">
        <f>F6*0.95</f>
        <v>95</v>
      </c>
      <c r="H6" s="105"/>
      <c r="I6" s="114">
        <f>E6-G6</f>
        <v>7</v>
      </c>
      <c r="J6" s="115">
        <v>0.7</v>
      </c>
      <c r="K6" s="116">
        <f>I6*J6</f>
        <v>4.8999999999999995</v>
      </c>
      <c r="L6" s="106" t="s">
        <v>5</v>
      </c>
      <c r="M6" s="107"/>
    </row>
    <row r="7" spans="3:16" ht="15.75">
      <c r="C7" s="108" t="s">
        <v>6</v>
      </c>
      <c r="D7" s="117">
        <v>0.7</v>
      </c>
      <c r="E7" s="112">
        <f>E6*D7</f>
        <v>71.399999999999991</v>
      </c>
      <c r="F7" s="112"/>
      <c r="G7" s="112">
        <f>E7</f>
        <v>71.399999999999991</v>
      </c>
      <c r="H7" s="105"/>
      <c r="I7" s="106"/>
      <c r="J7" s="115">
        <v>0.3</v>
      </c>
      <c r="K7" s="113">
        <f>I6*J7</f>
        <v>2.1</v>
      </c>
      <c r="L7" s="106"/>
      <c r="M7" s="107"/>
    </row>
    <row r="8" spans="3:16" ht="15.75">
      <c r="C8" s="108" t="s">
        <v>7</v>
      </c>
      <c r="D8" s="118"/>
      <c r="E8" s="112">
        <f>E6-E7</f>
        <v>30.600000000000009</v>
      </c>
      <c r="F8" s="112"/>
      <c r="G8" s="112">
        <f>G6-G7</f>
        <v>23.600000000000009</v>
      </c>
      <c r="H8" s="105"/>
      <c r="I8" s="119"/>
      <c r="J8" s="105"/>
      <c r="K8" s="105"/>
      <c r="L8" s="105"/>
      <c r="M8" s="120"/>
    </row>
    <row r="9" spans="3:16" ht="15.75">
      <c r="C9" s="108" t="s">
        <v>8</v>
      </c>
      <c r="D9" s="121">
        <v>0.13500000000000001</v>
      </c>
      <c r="E9" s="122">
        <f>E6*D9</f>
        <v>13.770000000000001</v>
      </c>
      <c r="F9" s="123"/>
      <c r="G9" s="122">
        <f>G6*D9</f>
        <v>12.825000000000001</v>
      </c>
      <c r="H9" s="105"/>
      <c r="I9" s="119"/>
      <c r="J9" s="105"/>
      <c r="K9" s="124" t="s">
        <v>9</v>
      </c>
      <c r="L9" s="136">
        <v>0.02</v>
      </c>
      <c r="M9" s="137"/>
      <c r="N9" s="5" t="s">
        <v>10</v>
      </c>
      <c r="O9" s="6">
        <f>D13</f>
        <v>0.16500000000000006</v>
      </c>
      <c r="P9" s="7">
        <f>O9*K7</f>
        <v>0.34650000000000014</v>
      </c>
    </row>
    <row r="10" spans="3:16">
      <c r="C10" s="108"/>
      <c r="D10" s="105"/>
      <c r="E10" s="105"/>
      <c r="F10" s="105"/>
      <c r="G10" s="112">
        <f>G8-G9</f>
        <v>10.775000000000007</v>
      </c>
      <c r="H10" s="105" t="s">
        <v>11</v>
      </c>
      <c r="I10" s="119"/>
      <c r="J10" s="105"/>
      <c r="K10" s="105"/>
      <c r="L10" s="105"/>
      <c r="M10" s="120"/>
    </row>
    <row r="11" spans="3:16">
      <c r="C11" s="108"/>
      <c r="D11" s="105"/>
      <c r="E11" s="105"/>
      <c r="F11" s="105"/>
      <c r="G11" s="125">
        <f>K6</f>
        <v>4.8999999999999995</v>
      </c>
      <c r="H11" s="105" t="s">
        <v>5</v>
      </c>
      <c r="I11" s="119"/>
      <c r="J11" s="119"/>
      <c r="K11" s="119"/>
      <c r="L11" s="105"/>
      <c r="M11" s="120"/>
    </row>
    <row r="12" spans="3:16" ht="16.5" thickBot="1">
      <c r="C12" s="108"/>
      <c r="D12" s="105"/>
      <c r="E12" s="105"/>
      <c r="F12" s="105"/>
      <c r="G12" s="125">
        <f>G6*H12</f>
        <v>0.95000000000000007</v>
      </c>
      <c r="H12" s="126">
        <v>0.01</v>
      </c>
      <c r="I12" s="119" t="s">
        <v>12</v>
      </c>
      <c r="J12" s="119"/>
      <c r="K12" s="119"/>
      <c r="L12" s="105"/>
      <c r="M12" s="120"/>
    </row>
    <row r="13" spans="3:16" ht="15.75" thickBot="1">
      <c r="C13" s="108" t="s">
        <v>13</v>
      </c>
      <c r="D13" s="127">
        <f>E13/E6</f>
        <v>0.16500000000000006</v>
      </c>
      <c r="E13" s="98">
        <f>E8-E9</f>
        <v>16.830000000000005</v>
      </c>
      <c r="F13" s="128"/>
      <c r="G13" s="97">
        <f>SUM(G10:G12)</f>
        <v>16.625000000000007</v>
      </c>
      <c r="H13" s="129" t="s">
        <v>14</v>
      </c>
      <c r="I13" s="129" t="s">
        <v>15</v>
      </c>
      <c r="J13" s="119"/>
      <c r="K13" s="119"/>
      <c r="L13" s="105"/>
      <c r="M13" s="120"/>
    </row>
    <row r="14" spans="3:16" ht="15.75" thickBot="1">
      <c r="C14" s="130"/>
      <c r="D14" s="131"/>
      <c r="E14" s="132"/>
      <c r="F14" s="132"/>
      <c r="G14" s="132"/>
      <c r="H14" s="133">
        <f>G13-E13</f>
        <v>-0.20499999999999829</v>
      </c>
      <c r="I14" s="134">
        <f>H14/E13</f>
        <v>-1.2180629827688546E-2</v>
      </c>
      <c r="J14" s="132"/>
      <c r="K14" s="132"/>
      <c r="L14" s="138"/>
      <c r="M14" s="135"/>
    </row>
    <row r="15" spans="3:16">
      <c r="C15" s="3"/>
      <c r="I15" s="2"/>
    </row>
    <row r="16" spans="3:16">
      <c r="D16" s="10" t="s">
        <v>16</v>
      </c>
      <c r="E16" s="10"/>
      <c r="F16" s="10"/>
      <c r="G16" s="10"/>
      <c r="H16" s="10"/>
      <c r="I16" s="11"/>
    </row>
    <row r="17" spans="1:17">
      <c r="D17" s="12" t="s">
        <v>17</v>
      </c>
      <c r="E17" s="12"/>
      <c r="F17" s="2"/>
      <c r="G17" s="13" t="s">
        <v>18</v>
      </c>
      <c r="H17" s="13"/>
      <c r="I17" s="2"/>
    </row>
    <row r="18" spans="1:17">
      <c r="D18" s="14" t="s">
        <v>19</v>
      </c>
      <c r="E18" s="12"/>
      <c r="F18" s="15"/>
      <c r="G18" s="16" t="s">
        <v>19</v>
      </c>
      <c r="H18" s="16" t="s">
        <v>20</v>
      </c>
      <c r="I18" s="16" t="s">
        <v>20</v>
      </c>
    </row>
    <row r="19" spans="1:17" s="3" customFormat="1">
      <c r="B19" s="3" t="s">
        <v>21</v>
      </c>
      <c r="D19" s="14" t="s">
        <v>22</v>
      </c>
      <c r="E19" s="14" t="s">
        <v>23</v>
      </c>
      <c r="F19" s="15"/>
      <c r="G19" s="16" t="s">
        <v>23</v>
      </c>
      <c r="H19" s="16" t="s">
        <v>24</v>
      </c>
      <c r="I19" s="16" t="s">
        <v>25</v>
      </c>
      <c r="J19" s="1"/>
      <c r="K19" s="1"/>
      <c r="L19" s="1"/>
      <c r="M19" s="1"/>
      <c r="N19" s="1"/>
      <c r="O19" s="1"/>
      <c r="P19" s="1"/>
      <c r="Q19" s="1"/>
    </row>
    <row r="20" spans="1:17">
      <c r="B20" s="89">
        <v>2.1000000000000001E-2</v>
      </c>
      <c r="C20" s="1" t="s">
        <v>26</v>
      </c>
      <c r="D20" s="17">
        <v>102</v>
      </c>
      <c r="E20" s="94">
        <f>E13</f>
        <v>16.830000000000005</v>
      </c>
      <c r="F20" s="18"/>
      <c r="G20" s="19">
        <f>G13</f>
        <v>16.625000000000007</v>
      </c>
      <c r="H20" s="20">
        <f t="shared" ref="H20:H23" si="0">G20-E20</f>
        <v>-0.20499999999999829</v>
      </c>
      <c r="I20" s="21">
        <f t="shared" ref="I20:I31" si="1">(G20-E20)/G20</f>
        <v>-1.2330827067669066E-2</v>
      </c>
      <c r="J20" s="3"/>
      <c r="K20" s="3"/>
      <c r="L20" s="3"/>
      <c r="M20" s="3"/>
    </row>
    <row r="21" spans="1:17">
      <c r="B21" s="89"/>
      <c r="C21" s="2"/>
      <c r="D21" s="22"/>
      <c r="E21" s="23"/>
      <c r="F21" s="18"/>
      <c r="G21" s="24"/>
      <c r="H21" s="25"/>
      <c r="I21" s="26"/>
      <c r="J21" s="3"/>
      <c r="K21" s="3"/>
      <c r="L21" s="3"/>
      <c r="M21" s="3"/>
    </row>
    <row r="22" spans="1:17">
      <c r="B22" s="89">
        <v>2.1000000000000001E-2</v>
      </c>
      <c r="C22" s="1" t="s">
        <v>27</v>
      </c>
      <c r="D22" s="17">
        <f>B22*D20+D20</f>
        <v>104.142</v>
      </c>
      <c r="E22" s="94">
        <f>D22*D13</f>
        <v>17.183430000000005</v>
      </c>
      <c r="F22" s="18"/>
      <c r="G22" s="19">
        <f>G20</f>
        <v>16.625000000000007</v>
      </c>
      <c r="H22" s="20">
        <f t="shared" si="0"/>
        <v>-0.55842999999999776</v>
      </c>
      <c r="I22" s="21">
        <f t="shared" si="1"/>
        <v>-3.3589774436090077E-2</v>
      </c>
      <c r="J22" s="3"/>
      <c r="K22" s="3"/>
      <c r="L22" s="3"/>
      <c r="M22" s="3"/>
    </row>
    <row r="23" spans="1:17">
      <c r="A23" s="27">
        <f>100%*B20+100%</f>
        <v>1.0209999999999999</v>
      </c>
      <c r="B23" s="89">
        <v>1.9E-2</v>
      </c>
      <c r="C23" s="1" t="s">
        <v>28</v>
      </c>
      <c r="D23" s="17">
        <f>B23*D22+D22</f>
        <v>106.12069799999999</v>
      </c>
      <c r="E23" s="94">
        <f>D23*D13</f>
        <v>17.509915170000006</v>
      </c>
      <c r="F23" s="18"/>
      <c r="G23" s="19">
        <f>G20</f>
        <v>16.625000000000007</v>
      </c>
      <c r="H23" s="20">
        <f t="shared" si="0"/>
        <v>-0.88491516999999931</v>
      </c>
      <c r="I23" s="21">
        <f t="shared" si="1"/>
        <v>-5.3227980150375873E-2</v>
      </c>
      <c r="J23" s="3"/>
      <c r="K23" s="3"/>
      <c r="L23" s="3"/>
      <c r="M23" s="3"/>
    </row>
    <row r="24" spans="1:17" s="2" customFormat="1">
      <c r="A24" s="27">
        <f>A23*B22+A23</f>
        <v>1.042441</v>
      </c>
      <c r="B24" s="34">
        <f>A25-100%</f>
        <v>6.2247378999999992E-2</v>
      </c>
      <c r="C24" s="28" t="s">
        <v>29</v>
      </c>
      <c r="D24" s="29" t="s">
        <v>30</v>
      </c>
      <c r="E24" s="30">
        <f>SUM(E22:E23)</f>
        <v>34.693345170000015</v>
      </c>
      <c r="F24" s="31"/>
      <c r="G24" s="32">
        <f>SUM(G22:G23)</f>
        <v>33.250000000000014</v>
      </c>
      <c r="H24" s="33">
        <f>G24-E24</f>
        <v>-1.4433451700000006</v>
      </c>
      <c r="I24" s="34">
        <f>H24/E24</f>
        <v>-4.1602940360103646E-2</v>
      </c>
      <c r="J24" s="15"/>
      <c r="K24" s="15"/>
      <c r="L24" s="15"/>
      <c r="M24" s="15"/>
    </row>
    <row r="25" spans="1:17" s="2" customFormat="1">
      <c r="A25" s="27">
        <f t="shared" ref="A25:A31" si="2">A24*B23+A24</f>
        <v>1.062247379</v>
      </c>
      <c r="B25" s="8"/>
      <c r="D25" s="22"/>
      <c r="E25" s="23"/>
      <c r="F25" s="18"/>
      <c r="G25" s="24"/>
      <c r="H25" s="35"/>
      <c r="I25" s="36"/>
      <c r="J25" s="15"/>
      <c r="K25" s="15"/>
      <c r="L25" s="15"/>
      <c r="M25" s="15"/>
    </row>
    <row r="26" spans="1:17" s="2" customFormat="1">
      <c r="A26" s="37"/>
      <c r="B26" s="38" t="s">
        <v>31</v>
      </c>
      <c r="C26" s="39">
        <v>99.14</v>
      </c>
      <c r="D26" s="40"/>
      <c r="E26" s="41" t="s">
        <v>32</v>
      </c>
      <c r="F26" s="42">
        <f>B24*0.7</f>
        <v>4.3573165299999994E-2</v>
      </c>
      <c r="G26" s="24"/>
      <c r="H26" s="35"/>
      <c r="I26" s="36"/>
      <c r="J26" s="15"/>
      <c r="K26" s="15"/>
      <c r="L26" s="15"/>
      <c r="M26" s="15"/>
    </row>
    <row r="27" spans="1:17" s="2" customFormat="1">
      <c r="A27" s="27">
        <v>1</v>
      </c>
      <c r="B27" s="36" t="s">
        <v>21</v>
      </c>
      <c r="D27" s="22"/>
      <c r="E27" s="15"/>
      <c r="F27" s="18"/>
      <c r="G27" s="24"/>
      <c r="H27" s="15"/>
      <c r="I27" s="36"/>
      <c r="J27" s="15"/>
      <c r="K27" s="15"/>
      <c r="L27" s="15"/>
      <c r="M27" s="15"/>
    </row>
    <row r="28" spans="1:17">
      <c r="A28" s="27">
        <f>A27*B28+A27</f>
        <v>1.018</v>
      </c>
      <c r="B28" s="89">
        <v>1.7999999999999999E-2</v>
      </c>
      <c r="C28" s="1" t="s">
        <v>33</v>
      </c>
      <c r="D28" s="17">
        <f>D23*B28+D23</f>
        <v>108.03087056399998</v>
      </c>
      <c r="E28" s="94">
        <f>D28*D13</f>
        <v>17.825093643060004</v>
      </c>
      <c r="F28" s="18"/>
      <c r="G28" s="19">
        <f>G23*F26+G23</f>
        <v>17.349403873112507</v>
      </c>
      <c r="H28" s="20">
        <f>G28-E28</f>
        <v>-0.4756897699474969</v>
      </c>
      <c r="I28" s="21">
        <f t="shared" si="1"/>
        <v>-2.7418219866603262E-2</v>
      </c>
      <c r="J28" s="3"/>
      <c r="K28" s="3"/>
      <c r="L28" s="3"/>
      <c r="M28" s="3"/>
    </row>
    <row r="29" spans="1:17" ht="18.75">
      <c r="A29" s="27">
        <f t="shared" ref="A29:A30" si="3">A28*B29+A28</f>
        <v>1.0353060000000001</v>
      </c>
      <c r="B29" s="89">
        <v>1.7000000000000001E-2</v>
      </c>
      <c r="C29" s="9" t="s">
        <v>34</v>
      </c>
      <c r="D29" s="17">
        <f t="shared" ref="D29:D30" si="4">B29*D28+D28</f>
        <v>109.86739536358799</v>
      </c>
      <c r="E29" s="94">
        <f>D29*D13</f>
        <v>18.128120234992025</v>
      </c>
      <c r="F29" s="18"/>
      <c r="G29" s="19">
        <f>G28</f>
        <v>17.349403873112507</v>
      </c>
      <c r="H29" s="20">
        <f>G29-E29</f>
        <v>-0.77871636187951765</v>
      </c>
      <c r="I29" s="21">
        <f t="shared" si="1"/>
        <v>-4.4884329604335554E-2</v>
      </c>
      <c r="J29" s="43"/>
      <c r="K29" s="43"/>
      <c r="L29" s="43"/>
      <c r="M29" s="3"/>
    </row>
    <row r="30" spans="1:17">
      <c r="A30" s="27">
        <f t="shared" si="3"/>
        <v>1.0518708960000001</v>
      </c>
      <c r="B30" s="89">
        <v>1.6E-2</v>
      </c>
      <c r="C30" s="9" t="s">
        <v>35</v>
      </c>
      <c r="D30" s="17">
        <f t="shared" si="4"/>
        <v>111.62527368940539</v>
      </c>
      <c r="E30" s="94">
        <f>D30*D13</f>
        <v>18.418170158751895</v>
      </c>
      <c r="F30" s="18"/>
      <c r="G30" s="19">
        <f>G28</f>
        <v>17.349403873112507</v>
      </c>
      <c r="H30" s="20">
        <f>G30-E30</f>
        <v>-1.0687662856393878</v>
      </c>
      <c r="I30" s="21">
        <f t="shared" si="1"/>
        <v>-6.1602478878004796E-2</v>
      </c>
      <c r="J30" s="3"/>
      <c r="K30" s="3"/>
      <c r="L30" s="3"/>
      <c r="M30" s="3"/>
    </row>
    <row r="31" spans="1:17">
      <c r="A31" s="27">
        <f t="shared" si="2"/>
        <v>1.0697527012320001</v>
      </c>
      <c r="B31" s="90">
        <f>A30-100%</f>
        <v>5.1870896000000055E-2</v>
      </c>
      <c r="C31" s="28" t="s">
        <v>29</v>
      </c>
      <c r="D31" s="31" t="s">
        <v>30</v>
      </c>
      <c r="E31" s="30">
        <f>SUM(E28:E30)</f>
        <v>54.371384036803917</v>
      </c>
      <c r="F31" s="31"/>
      <c r="G31" s="32">
        <f>SUM(G28:G30)</f>
        <v>52.048211619337522</v>
      </c>
      <c r="H31" s="44">
        <f>G31-E31</f>
        <v>-2.3231724174663952</v>
      </c>
      <c r="I31" s="34">
        <f t="shared" si="1"/>
        <v>-4.4635009449647732E-2</v>
      </c>
      <c r="J31" s="3"/>
      <c r="K31" s="3"/>
      <c r="L31" s="3"/>
      <c r="M31" s="3"/>
    </row>
    <row r="32" spans="1:17">
      <c r="A32" s="27"/>
      <c r="B32" s="9"/>
      <c r="D32" s="18"/>
      <c r="E32" s="23"/>
      <c r="F32" s="18"/>
      <c r="G32" s="24"/>
      <c r="H32" s="45"/>
      <c r="I32" s="36"/>
      <c r="J32" s="3"/>
      <c r="K32" s="3"/>
      <c r="L32" s="3"/>
      <c r="M32" s="3"/>
    </row>
    <row r="33" spans="1:18">
      <c r="A33" s="39"/>
      <c r="B33" s="38" t="s">
        <v>31</v>
      </c>
      <c r="C33" s="39">
        <v>102.74</v>
      </c>
      <c r="D33" s="40"/>
      <c r="E33" s="41" t="s">
        <v>32</v>
      </c>
      <c r="F33" s="42">
        <f>B31*0.7</f>
        <v>3.6309627200000034E-2</v>
      </c>
      <c r="G33" s="15"/>
      <c r="H33" s="22"/>
      <c r="I33" s="23"/>
      <c r="J33" s="46"/>
      <c r="K33" s="3"/>
      <c r="L33" s="3"/>
      <c r="M33" s="3"/>
    </row>
    <row r="34" spans="1:18">
      <c r="A34" s="27">
        <v>1</v>
      </c>
      <c r="B34" s="3" t="s">
        <v>21</v>
      </c>
      <c r="D34" s="18"/>
      <c r="E34" s="3"/>
      <c r="F34" s="18"/>
      <c r="G34" s="24"/>
      <c r="H34" s="36"/>
      <c r="I34" s="47"/>
      <c r="J34" s="3"/>
      <c r="K34" s="3"/>
      <c r="L34" s="3"/>
      <c r="M34" s="3"/>
    </row>
    <row r="35" spans="1:18" s="2" customFormat="1" ht="15.75">
      <c r="A35" s="82">
        <f>B35*A34+A34</f>
        <v>1.016</v>
      </c>
      <c r="B35" s="36">
        <v>1.6E-2</v>
      </c>
      <c r="C35" s="2" t="s">
        <v>36</v>
      </c>
      <c r="D35" s="48">
        <f>D30*B35+D30</f>
        <v>113.41127806843588</v>
      </c>
      <c r="E35" s="95">
        <f>D35*D13</f>
        <v>18.712860881291927</v>
      </c>
      <c r="F35" s="15"/>
      <c r="G35" s="19">
        <f>G30*F33+G30</f>
        <v>17.979354259887458</v>
      </c>
      <c r="H35" s="49">
        <f>G35-E35</f>
        <v>-0.73350662140446943</v>
      </c>
      <c r="I35" s="50">
        <f>H35/E35</f>
        <v>-3.919799468705442E-2</v>
      </c>
      <c r="J35" s="3"/>
      <c r="K35" s="3"/>
      <c r="L35" s="3"/>
      <c r="M35" s="3"/>
    </row>
    <row r="36" spans="1:18" ht="18.75">
      <c r="A36" s="82">
        <f t="shared" ref="A36:A37" si="5">B36*A35+A35</f>
        <v>1.0312399999999999</v>
      </c>
      <c r="B36" s="36">
        <v>1.4999999999999999E-2</v>
      </c>
      <c r="C36" s="2" t="s">
        <v>37</v>
      </c>
      <c r="D36" s="48">
        <f>D35*B36+D35</f>
        <v>115.11244723946241</v>
      </c>
      <c r="E36" s="95">
        <f>D36*D13</f>
        <v>18.993553794511307</v>
      </c>
      <c r="F36" s="15"/>
      <c r="G36" s="19">
        <f>G35</f>
        <v>17.979354259887458</v>
      </c>
      <c r="H36" s="49">
        <f t="shared" ref="H36:H44" si="6">G36-E36</f>
        <v>-1.0141995346238488</v>
      </c>
      <c r="I36" s="50">
        <f t="shared" ref="I36:I44" si="7">H36/E36</f>
        <v>-5.3397039100546245E-2</v>
      </c>
      <c r="J36" s="51"/>
      <c r="K36" s="43"/>
      <c r="L36" s="43"/>
      <c r="M36" s="43"/>
      <c r="N36" s="51"/>
    </row>
    <row r="37" spans="1:18" s="2" customFormat="1" ht="15.75">
      <c r="A37" s="82">
        <f t="shared" si="5"/>
        <v>1.0467085999999999</v>
      </c>
      <c r="B37" s="36">
        <v>1.4999999999999999E-2</v>
      </c>
      <c r="C37" s="2" t="s">
        <v>38</v>
      </c>
      <c r="D37" s="48">
        <f>B37*D36+D36</f>
        <v>116.83913394805435</v>
      </c>
      <c r="E37" s="95">
        <f>D37*D13</f>
        <v>19.278457101428977</v>
      </c>
      <c r="F37" s="15"/>
      <c r="G37" s="19">
        <f>G36</f>
        <v>17.979354259887458</v>
      </c>
      <c r="H37" s="49">
        <f t="shared" si="6"/>
        <v>-1.2991028415415187</v>
      </c>
      <c r="I37" s="50">
        <f t="shared" si="7"/>
        <v>-6.7386245419257404E-2</v>
      </c>
      <c r="K37" s="1"/>
      <c r="L37" s="1"/>
      <c r="M37" s="1"/>
      <c r="N37" s="1"/>
      <c r="O37" s="1"/>
      <c r="P37" s="1"/>
      <c r="Q37" s="1"/>
      <c r="R37" s="1"/>
    </row>
    <row r="38" spans="1:18" s="2" customFormat="1" ht="15.75">
      <c r="B38" s="34">
        <f>A37-A34</f>
        <v>4.6708599999999878E-2</v>
      </c>
      <c r="C38" s="28" t="s">
        <v>29</v>
      </c>
      <c r="D38" s="52" t="s">
        <v>30</v>
      </c>
      <c r="E38" s="53">
        <f>SUM(E35:E37)</f>
        <v>56.984871777232208</v>
      </c>
      <c r="F38" s="31"/>
      <c r="G38" s="32">
        <f>SUM(G35:G37)</f>
        <v>53.938062779662374</v>
      </c>
      <c r="H38" s="54">
        <f t="shared" si="6"/>
        <v>-3.0468089975698334</v>
      </c>
      <c r="I38" s="55">
        <f t="shared" si="7"/>
        <v>-5.3466979964095634E-2</v>
      </c>
      <c r="N38" s="28"/>
      <c r="O38" s="56"/>
      <c r="P38" s="57"/>
    </row>
    <row r="39" spans="1:18" s="2" customFormat="1" ht="15.75">
      <c r="A39" s="39"/>
      <c r="B39" s="38" t="s">
        <v>31</v>
      </c>
      <c r="C39" s="39"/>
      <c r="D39" s="58"/>
      <c r="E39" s="41" t="s">
        <v>32</v>
      </c>
      <c r="F39" s="59">
        <f>B38*0.7</f>
        <v>3.2696019999999916E-2</v>
      </c>
      <c r="G39" s="60"/>
      <c r="H39" s="61"/>
      <c r="I39" s="62"/>
      <c r="N39" s="28"/>
      <c r="O39" s="56"/>
      <c r="P39" s="57"/>
    </row>
    <row r="40" spans="1:18" s="2" customFormat="1" ht="15.75">
      <c r="A40" s="82">
        <v>1</v>
      </c>
      <c r="B40" s="36" t="s">
        <v>21</v>
      </c>
      <c r="D40" s="15"/>
      <c r="E40" s="15"/>
      <c r="F40" s="63"/>
      <c r="G40" s="60"/>
      <c r="H40" s="61"/>
      <c r="I40" s="62"/>
    </row>
    <row r="41" spans="1:18" s="2" customFormat="1" ht="15.75">
      <c r="A41" s="82">
        <f>A40*B41+A40</f>
        <v>1.014</v>
      </c>
      <c r="B41" s="36">
        <v>1.4E-2</v>
      </c>
      <c r="C41" s="15" t="s">
        <v>39</v>
      </c>
      <c r="D41" s="64">
        <f>D37*B41+D37</f>
        <v>118.47488182332711</v>
      </c>
      <c r="E41" s="96">
        <f>D41*D13</f>
        <v>19.548355500848981</v>
      </c>
      <c r="F41" s="66"/>
      <c r="G41" s="65">
        <f>G37*F39+G37</f>
        <v>18.567207586355821</v>
      </c>
      <c r="H41" s="49">
        <f t="shared" si="6"/>
        <v>-0.9811479144931603</v>
      </c>
      <c r="I41" s="50">
        <f t="shared" si="7"/>
        <v>-5.0190816022889967E-2</v>
      </c>
    </row>
    <row r="42" spans="1:18" s="2" customFormat="1" ht="15.75">
      <c r="A42" s="82">
        <f t="shared" ref="A42:A43" si="8">A41*B42+A41</f>
        <v>1.027182</v>
      </c>
      <c r="B42" s="36">
        <v>1.2999999999999999E-2</v>
      </c>
      <c r="C42" s="15" t="s">
        <v>40</v>
      </c>
      <c r="D42" s="67">
        <f>B42*D41+D41</f>
        <v>120.01505528703036</v>
      </c>
      <c r="E42" s="96">
        <f>D42*D13</f>
        <v>19.802484122360017</v>
      </c>
      <c r="F42" s="66"/>
      <c r="G42" s="65">
        <f>G41</f>
        <v>18.567207586355821</v>
      </c>
      <c r="H42" s="49">
        <f t="shared" si="6"/>
        <v>-1.2352765360041964</v>
      </c>
      <c r="I42" s="50">
        <f t="shared" si="7"/>
        <v>-6.2379877613909118E-2</v>
      </c>
    </row>
    <row r="43" spans="1:18" s="2" customFormat="1" ht="15.75">
      <c r="A43" s="82">
        <f t="shared" si="8"/>
        <v>1.039508184</v>
      </c>
      <c r="B43" s="36">
        <v>1.2E-2</v>
      </c>
      <c r="C43" s="15" t="s">
        <v>41</v>
      </c>
      <c r="D43" s="67">
        <f>B43*D42+D42</f>
        <v>121.45523595047473</v>
      </c>
      <c r="E43" s="96">
        <f>D43*D13</f>
        <v>20.040113931828337</v>
      </c>
      <c r="F43" s="66"/>
      <c r="G43" s="65">
        <f>G42</f>
        <v>18.567207586355821</v>
      </c>
      <c r="H43" s="49">
        <f t="shared" si="6"/>
        <v>-1.4729063454725164</v>
      </c>
      <c r="I43" s="50">
        <f t="shared" si="7"/>
        <v>-7.3497902780542607E-2</v>
      </c>
      <c r="J43" s="4"/>
      <c r="K43" s="68"/>
      <c r="L43" s="69"/>
    </row>
    <row r="44" spans="1:18" s="2" customFormat="1" ht="15.75">
      <c r="B44" s="34">
        <f>A43-A40</f>
        <v>3.9508184000000002E-2</v>
      </c>
      <c r="C44" s="28" t="s">
        <v>29</v>
      </c>
      <c r="D44" s="63" t="s">
        <v>30</v>
      </c>
      <c r="E44" s="70">
        <f>SUM(E41:E43)</f>
        <v>59.390953555037335</v>
      </c>
      <c r="F44" s="71"/>
      <c r="G44" s="71">
        <f>SUM(G41:G43)</f>
        <v>55.701622759067462</v>
      </c>
      <c r="H44" s="54">
        <f t="shared" si="6"/>
        <v>-3.6893307959698731</v>
      </c>
      <c r="I44" s="55">
        <f t="shared" si="7"/>
        <v>-6.2119406662682834E-2</v>
      </c>
      <c r="K44" s="68"/>
      <c r="L44" s="69"/>
    </row>
    <row r="45" spans="1:18" s="2" customFormat="1" ht="15.75">
      <c r="A45" s="39"/>
      <c r="B45" s="38" t="s">
        <v>31</v>
      </c>
      <c r="C45" s="39"/>
      <c r="D45" s="58"/>
      <c r="E45" s="41" t="s">
        <v>32</v>
      </c>
      <c r="F45" s="59">
        <f>B44*0.7</f>
        <v>2.7655728799999998E-2</v>
      </c>
      <c r="G45" s="71"/>
      <c r="H45" s="54"/>
      <c r="I45" s="55"/>
      <c r="K45" s="68"/>
      <c r="L45" s="69"/>
    </row>
    <row r="46" spans="1:18" s="2" customFormat="1" ht="15.75">
      <c r="B46" s="34"/>
      <c r="C46" s="28"/>
      <c r="D46" s="63"/>
      <c r="E46" s="70"/>
      <c r="F46" s="71"/>
      <c r="G46" s="71"/>
      <c r="H46" s="54"/>
      <c r="I46" s="55"/>
      <c r="K46" s="68"/>
      <c r="L46" s="69"/>
    </row>
    <row r="47" spans="1:18" s="2" customFormat="1" ht="15.75">
      <c r="A47" s="82">
        <v>1</v>
      </c>
      <c r="B47" s="36" t="s">
        <v>21</v>
      </c>
      <c r="D47" s="15"/>
      <c r="E47" s="15"/>
      <c r="F47" s="63"/>
      <c r="G47" s="60"/>
      <c r="H47" s="61"/>
      <c r="I47" s="62"/>
    </row>
    <row r="48" spans="1:18" s="2" customFormat="1" ht="15.75">
      <c r="A48" s="82">
        <f>A47*B48+A47</f>
        <v>1.0109999999999999</v>
      </c>
      <c r="B48" s="36">
        <v>1.0999999999999999E-2</v>
      </c>
      <c r="C48" s="15" t="s">
        <v>26</v>
      </c>
      <c r="D48" s="64">
        <f>D43*B48+D43</f>
        <v>122.79124354592996</v>
      </c>
      <c r="E48" s="96">
        <f>D48*D13</f>
        <v>20.260555185078452</v>
      </c>
      <c r="F48" s="66"/>
      <c r="G48" s="65">
        <f>G43*F45+G43</f>
        <v>19.080697243937379</v>
      </c>
      <c r="H48" s="49">
        <f t="shared" ref="H48" si="9">G48-E48</f>
        <v>-1.1798579411410728</v>
      </c>
      <c r="I48" s="50">
        <f t="shared" ref="I48" si="10">H48/E48</f>
        <v>-5.823423545718124E-2</v>
      </c>
    </row>
    <row r="49" spans="3:14" s="2" customFormat="1" ht="15.75" thickBot="1"/>
    <row r="50" spans="3:14" s="72" customFormat="1" ht="19.5" thickBot="1">
      <c r="C50" s="73"/>
      <c r="D50" s="91" t="s">
        <v>42</v>
      </c>
      <c r="E50" s="92">
        <f>E24+E31+E38+E44+E48</f>
        <v>225.70110972415193</v>
      </c>
      <c r="F50" s="93"/>
      <c r="G50" s="92">
        <f>G24+G31+G38+G44+G48</f>
        <v>214.01859440200474</v>
      </c>
      <c r="H50" s="92">
        <f>G50-E50</f>
        <v>-11.682515322147196</v>
      </c>
      <c r="I50" s="139">
        <f>H50/E50</f>
        <v>-5.1761000805115087E-2</v>
      </c>
      <c r="J50" s="72" t="s">
        <v>44</v>
      </c>
    </row>
    <row r="51" spans="3:14" s="2" customFormat="1" ht="19.5" thickBot="1">
      <c r="C51" s="15"/>
      <c r="G51" s="4"/>
      <c r="I51" s="139">
        <f>I50*D13</f>
        <v>-8.5405651328439927E-3</v>
      </c>
      <c r="J51" s="2" t="s">
        <v>45</v>
      </c>
    </row>
    <row r="52" spans="3:14" s="2" customFormat="1">
      <c r="C52" s="15"/>
      <c r="G52" s="4"/>
    </row>
    <row r="53" spans="3:14" s="2" customFormat="1">
      <c r="C53" s="15"/>
      <c r="G53" s="74"/>
      <c r="H53" s="36"/>
    </row>
    <row r="54" spans="3:14" s="2" customFormat="1">
      <c r="C54" s="15"/>
      <c r="D54" s="8"/>
      <c r="E54" s="4"/>
      <c r="F54" s="4"/>
      <c r="G54" s="4"/>
    </row>
    <row r="55" spans="3:14" s="2" customFormat="1">
      <c r="C55" s="15"/>
    </row>
    <row r="56" spans="3:14" s="2" customFormat="1"/>
    <row r="57" spans="3:14" s="2" customFormat="1"/>
    <row r="58" spans="3:14" s="2" customFormat="1"/>
    <row r="59" spans="3:14" s="15" customFormat="1">
      <c r="D59" s="2"/>
      <c r="E59" s="75"/>
      <c r="G59" s="2"/>
      <c r="I59" s="2"/>
    </row>
    <row r="60" spans="3:14" s="2" customFormat="1">
      <c r="C60" s="15"/>
      <c r="D60" s="15"/>
      <c r="E60" s="15"/>
      <c r="F60" s="15"/>
      <c r="G60" s="15"/>
      <c r="H60" s="15"/>
      <c r="I60" s="15"/>
      <c r="J60" s="76"/>
    </row>
    <row r="61" spans="3:14" s="2" customFormat="1">
      <c r="C61" s="76"/>
      <c r="D61" s="77"/>
      <c r="E61" s="46"/>
      <c r="F61" s="76"/>
      <c r="G61" s="77"/>
      <c r="H61" s="46"/>
      <c r="I61" s="78"/>
      <c r="J61" s="76"/>
    </row>
    <row r="62" spans="3:14" s="2" customFormat="1">
      <c r="C62" s="76"/>
      <c r="D62" s="77"/>
      <c r="E62" s="46"/>
      <c r="F62" s="76"/>
      <c r="G62" s="77"/>
      <c r="H62" s="46"/>
      <c r="I62" s="78"/>
      <c r="J62" s="76"/>
    </row>
    <row r="63" spans="3:14" s="2" customFormat="1">
      <c r="C63" s="76"/>
      <c r="D63" s="77"/>
      <c r="E63" s="46"/>
      <c r="F63" s="76"/>
      <c r="G63" s="77"/>
      <c r="H63" s="46"/>
      <c r="I63" s="78"/>
      <c r="J63" s="76"/>
    </row>
    <row r="64" spans="3:14" s="2" customFormat="1">
      <c r="C64" s="76"/>
      <c r="D64" s="77"/>
      <c r="E64" s="46"/>
      <c r="F64" s="76"/>
      <c r="G64" s="77"/>
      <c r="H64" s="46"/>
      <c r="I64" s="78"/>
      <c r="J64" s="76"/>
      <c r="K64" s="15"/>
      <c r="L64" s="15"/>
      <c r="M64" s="15"/>
      <c r="N64" s="15"/>
    </row>
    <row r="65" spans="3:14" s="2" customFormat="1">
      <c r="C65" s="76"/>
      <c r="D65" s="77"/>
      <c r="E65" s="46"/>
      <c r="F65" s="76"/>
      <c r="G65" s="77"/>
      <c r="H65" s="46"/>
      <c r="I65" s="78"/>
      <c r="J65" s="76"/>
      <c r="K65" s="15"/>
      <c r="L65" s="15"/>
      <c r="M65" s="15"/>
      <c r="N65" s="15"/>
    </row>
    <row r="66" spans="3:14" s="2" customFormat="1">
      <c r="C66" s="76"/>
      <c r="D66" s="77"/>
      <c r="E66" s="46"/>
      <c r="F66" s="76"/>
      <c r="G66" s="77"/>
      <c r="H66" s="46"/>
      <c r="I66" s="78"/>
      <c r="J66" s="76"/>
      <c r="K66" s="15"/>
      <c r="L66" s="15"/>
      <c r="M66" s="15"/>
    </row>
    <row r="67" spans="3:14" s="2" customFormat="1" ht="18.75">
      <c r="C67" s="76"/>
      <c r="D67" s="77"/>
      <c r="E67" s="46"/>
      <c r="F67" s="76"/>
      <c r="G67" s="77"/>
      <c r="H67" s="46"/>
      <c r="I67" s="78"/>
      <c r="J67" s="76"/>
      <c r="K67" s="79"/>
      <c r="L67" s="79"/>
      <c r="M67" s="79"/>
      <c r="N67" s="80"/>
    </row>
    <row r="68" spans="3:14" s="2" customFormat="1">
      <c r="C68" s="81"/>
      <c r="D68" s="77"/>
      <c r="E68" s="82"/>
      <c r="F68" s="81"/>
      <c r="G68" s="83"/>
      <c r="H68" s="46"/>
      <c r="I68" s="84"/>
      <c r="J68" s="76"/>
      <c r="K68" s="15"/>
      <c r="L68" s="15"/>
      <c r="M68" s="15"/>
    </row>
    <row r="69" spans="3:14" s="2" customFormat="1">
      <c r="C69" s="76"/>
      <c r="D69" s="77"/>
      <c r="E69" s="46"/>
      <c r="F69" s="76"/>
      <c r="G69" s="77"/>
      <c r="H69" s="46"/>
      <c r="I69" s="78"/>
      <c r="K69" s="15"/>
      <c r="L69" s="15"/>
      <c r="M69" s="15"/>
    </row>
    <row r="70" spans="3:14" s="2" customFormat="1">
      <c r="C70" s="76"/>
      <c r="D70" s="77"/>
      <c r="E70" s="46"/>
      <c r="F70" s="76"/>
      <c r="G70" s="77"/>
      <c r="H70" s="46"/>
      <c r="I70" s="78"/>
      <c r="K70" s="15"/>
      <c r="L70" s="15"/>
      <c r="M70" s="15"/>
    </row>
    <row r="71" spans="3:14" s="2" customFormat="1">
      <c r="C71" s="76"/>
      <c r="D71" s="77"/>
      <c r="E71" s="46"/>
      <c r="F71" s="76"/>
      <c r="G71" s="77"/>
      <c r="H71" s="46"/>
      <c r="I71" s="78"/>
      <c r="K71" s="15"/>
      <c r="L71" s="15"/>
      <c r="M71" s="15"/>
    </row>
    <row r="72" spans="3:14" s="2" customFormat="1" ht="18.75">
      <c r="E72" s="8"/>
      <c r="G72" s="85"/>
      <c r="H72" s="86"/>
      <c r="I72" s="80"/>
      <c r="K72" s="79"/>
      <c r="L72" s="79"/>
      <c r="M72" s="79"/>
    </row>
    <row r="73" spans="3:14" s="2" customFormat="1" ht="21">
      <c r="G73" s="85"/>
      <c r="H73" s="87"/>
      <c r="I73" s="80"/>
    </row>
    <row r="74" spans="3:14" s="2" customFormat="1" ht="18.75">
      <c r="G74" s="88"/>
      <c r="H74" s="88"/>
      <c r="I74" s="88"/>
    </row>
    <row r="75" spans="3:14" s="2" customFormat="1"/>
    <row r="76" spans="3:14" s="2" customFormat="1"/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R77"/>
  <sheetViews>
    <sheetView tabSelected="1" workbookViewId="0">
      <selection activeCell="E11" sqref="E11"/>
    </sheetView>
  </sheetViews>
  <sheetFormatPr baseColWidth="10" defaultRowHeight="15"/>
  <cols>
    <col min="1" max="1" width="12.5703125" style="1" customWidth="1"/>
    <col min="2" max="2" width="13" style="1" bestFit="1" customWidth="1"/>
    <col min="3" max="3" width="19.85546875" style="1" customWidth="1"/>
    <col min="4" max="4" width="18.28515625" style="1" customWidth="1"/>
    <col min="5" max="5" width="19.28515625" style="1" customWidth="1"/>
    <col min="6" max="6" width="15.28515625" style="1" customWidth="1"/>
    <col min="7" max="7" width="16.28515625" style="1" customWidth="1"/>
    <col min="8" max="8" width="15.7109375" style="1" customWidth="1"/>
    <col min="9" max="9" width="13.28515625" style="1" customWidth="1"/>
    <col min="10" max="10" width="10.5703125" style="1" customWidth="1"/>
    <col min="11" max="11" width="12" style="1" customWidth="1"/>
    <col min="12" max="12" width="11" style="1" customWidth="1"/>
    <col min="13" max="14" width="13.140625" style="1" customWidth="1"/>
    <col min="15" max="15" width="12.5703125" style="1" customWidth="1"/>
    <col min="16" max="16" width="13.85546875" style="1" customWidth="1"/>
    <col min="17" max="16384" width="11.42578125" style="1"/>
  </cols>
  <sheetData>
    <row r="1" spans="3:16">
      <c r="C1" s="1" t="s">
        <v>0</v>
      </c>
    </row>
    <row r="2" spans="3:16" ht="15.75" thickBot="1">
      <c r="C2" s="1" t="s">
        <v>43</v>
      </c>
    </row>
    <row r="3" spans="3:16">
      <c r="C3" s="99"/>
      <c r="D3" s="100"/>
      <c r="E3" s="100"/>
      <c r="F3" s="100"/>
      <c r="G3" s="100"/>
      <c r="H3" s="100"/>
      <c r="I3" s="100"/>
      <c r="J3" s="100"/>
      <c r="K3" s="100"/>
      <c r="L3" s="100"/>
      <c r="M3" s="101"/>
    </row>
    <row r="4" spans="3:16">
      <c r="C4" s="102"/>
      <c r="D4" s="103"/>
      <c r="E4" s="104" t="s">
        <v>1</v>
      </c>
      <c r="F4" s="103"/>
      <c r="G4" s="103"/>
      <c r="H4" s="105"/>
      <c r="I4" s="106" t="s">
        <v>2</v>
      </c>
      <c r="J4" s="106"/>
      <c r="K4" s="106"/>
      <c r="L4" s="106"/>
      <c r="M4" s="107"/>
    </row>
    <row r="5" spans="3:16">
      <c r="C5" s="108"/>
      <c r="D5" s="105"/>
      <c r="E5" s="109" t="s">
        <v>3</v>
      </c>
      <c r="F5" s="110">
        <v>43159</v>
      </c>
      <c r="G5" s="109" t="s">
        <v>4</v>
      </c>
      <c r="H5" s="105"/>
      <c r="I5" s="106"/>
      <c r="J5" s="106"/>
      <c r="K5" s="106"/>
      <c r="L5" s="106"/>
      <c r="M5" s="107"/>
    </row>
    <row r="6" spans="3:16" ht="15.75">
      <c r="C6" s="108"/>
      <c r="D6" s="105"/>
      <c r="E6" s="111">
        <v>102</v>
      </c>
      <c r="F6" s="112">
        <v>100</v>
      </c>
      <c r="G6" s="113">
        <f>F6*0.95</f>
        <v>95</v>
      </c>
      <c r="H6" s="105"/>
      <c r="I6" s="114">
        <f>E6-G6</f>
        <v>7</v>
      </c>
      <c r="J6" s="115">
        <v>0.7</v>
      </c>
      <c r="K6" s="116">
        <f>I6*J6</f>
        <v>4.8999999999999995</v>
      </c>
      <c r="L6" s="106" t="s">
        <v>5</v>
      </c>
      <c r="M6" s="107"/>
    </row>
    <row r="7" spans="3:16" ht="15.75">
      <c r="C7" s="108" t="s">
        <v>6</v>
      </c>
      <c r="D7" s="117">
        <v>0.7</v>
      </c>
      <c r="E7" s="112">
        <f>E6*D7</f>
        <v>71.399999999999991</v>
      </c>
      <c r="F7" s="112"/>
      <c r="G7" s="112">
        <f>E7</f>
        <v>71.399999999999991</v>
      </c>
      <c r="H7" s="105"/>
      <c r="I7" s="106"/>
      <c r="J7" s="115">
        <v>0.3</v>
      </c>
      <c r="K7" s="113">
        <f>I6*J7</f>
        <v>2.1</v>
      </c>
      <c r="L7" s="106"/>
      <c r="M7" s="107"/>
    </row>
    <row r="8" spans="3:16" ht="15.75">
      <c r="C8" s="108" t="s">
        <v>7</v>
      </c>
      <c r="D8" s="118"/>
      <c r="E8" s="112">
        <f>E6-E7</f>
        <v>30.600000000000009</v>
      </c>
      <c r="F8" s="112"/>
      <c r="G8" s="112">
        <f>G6-G7</f>
        <v>23.600000000000009</v>
      </c>
      <c r="H8" s="105"/>
      <c r="I8" s="119"/>
      <c r="J8" s="105"/>
      <c r="K8" s="105"/>
      <c r="L8" s="105"/>
      <c r="M8" s="120"/>
    </row>
    <row r="9" spans="3:16" ht="15.75">
      <c r="C9" s="108" t="s">
        <v>8</v>
      </c>
      <c r="D9" s="121">
        <v>0.13500000000000001</v>
      </c>
      <c r="E9" s="122">
        <f>E6*D9</f>
        <v>13.770000000000001</v>
      </c>
      <c r="F9" s="123"/>
      <c r="G9" s="122">
        <f>G6*D9</f>
        <v>12.825000000000001</v>
      </c>
      <c r="H9" s="105"/>
      <c r="I9" s="119"/>
      <c r="J9" s="105"/>
      <c r="K9" s="124" t="s">
        <v>9</v>
      </c>
      <c r="L9" s="136">
        <v>0.02</v>
      </c>
      <c r="M9" s="137"/>
      <c r="N9" s="5" t="s">
        <v>10</v>
      </c>
      <c r="O9" s="6">
        <f>D14</f>
        <v>0.16500000000000006</v>
      </c>
      <c r="P9" s="7">
        <f>O9*K7</f>
        <v>0.34650000000000014</v>
      </c>
    </row>
    <row r="10" spans="3:16">
      <c r="C10" s="108"/>
      <c r="D10" s="105"/>
      <c r="E10" s="105"/>
      <c r="F10" s="105"/>
      <c r="G10" s="112">
        <f>G8-G9</f>
        <v>10.775000000000007</v>
      </c>
      <c r="H10" s="105" t="s">
        <v>11</v>
      </c>
      <c r="I10" s="119"/>
      <c r="J10" s="105"/>
      <c r="K10" s="105"/>
      <c r="L10" s="105"/>
      <c r="M10" s="120"/>
    </row>
    <row r="11" spans="3:16">
      <c r="C11" s="108"/>
      <c r="D11" s="105"/>
      <c r="E11" s="105"/>
      <c r="F11" s="105"/>
      <c r="G11" s="125">
        <f>K6</f>
        <v>4.8999999999999995</v>
      </c>
      <c r="H11" s="105" t="s">
        <v>46</v>
      </c>
      <c r="I11" s="119"/>
      <c r="J11" s="119"/>
      <c r="K11" s="119"/>
      <c r="L11" s="105"/>
      <c r="M11" s="120"/>
    </row>
    <row r="12" spans="3:16" ht="15.75">
      <c r="C12" s="108"/>
      <c r="D12" s="105"/>
      <c r="E12" s="105"/>
      <c r="F12" s="105"/>
      <c r="G12" s="146">
        <f>G6*H12</f>
        <v>0.95000000000000007</v>
      </c>
      <c r="H12" s="126">
        <v>0.01</v>
      </c>
      <c r="I12" s="119" t="s">
        <v>12</v>
      </c>
      <c r="J12" s="119"/>
      <c r="K12" s="119"/>
      <c r="L12" s="105"/>
      <c r="M12" s="120"/>
    </row>
    <row r="13" spans="3:16" ht="15.75" thickBot="1">
      <c r="C13" s="108"/>
      <c r="D13" s="105"/>
      <c r="E13" s="105"/>
      <c r="F13" s="105"/>
      <c r="G13" s="113">
        <f>I6*D14</f>
        <v>1.1550000000000005</v>
      </c>
      <c r="H13" s="119" t="s">
        <v>47</v>
      </c>
      <c r="J13" s="119"/>
      <c r="K13" s="119"/>
      <c r="L13" s="105"/>
      <c r="M13" s="120"/>
    </row>
    <row r="14" spans="3:16" ht="15.75" thickBot="1">
      <c r="C14" s="108" t="s">
        <v>13</v>
      </c>
      <c r="D14" s="127">
        <f>E14/E6</f>
        <v>0.16500000000000006</v>
      </c>
      <c r="E14" s="98">
        <f>E8-E9</f>
        <v>16.830000000000005</v>
      </c>
      <c r="F14" s="128"/>
      <c r="G14" s="97">
        <f>SUM(G10:G13)</f>
        <v>17.780000000000008</v>
      </c>
      <c r="H14" s="129" t="s">
        <v>14</v>
      </c>
      <c r="I14" s="129" t="s">
        <v>15</v>
      </c>
      <c r="J14" s="119"/>
      <c r="K14" s="119"/>
      <c r="L14" s="105"/>
      <c r="M14" s="120"/>
    </row>
    <row r="15" spans="3:16" ht="15.75" thickBot="1">
      <c r="C15" s="130"/>
      <c r="D15" s="131"/>
      <c r="E15" s="132"/>
      <c r="F15" s="132"/>
      <c r="G15" s="132"/>
      <c r="H15" s="133">
        <f>G14-E14</f>
        <v>0.95000000000000284</v>
      </c>
      <c r="I15" s="134">
        <f>H15/E14</f>
        <v>5.6446821152703656E-2</v>
      </c>
      <c r="J15" s="132"/>
      <c r="K15" s="132"/>
      <c r="L15" s="138"/>
      <c r="M15" s="135"/>
    </row>
    <row r="16" spans="3:16">
      <c r="C16" s="3"/>
      <c r="I16" s="2"/>
    </row>
    <row r="17" spans="1:17">
      <c r="D17" s="10" t="s">
        <v>16</v>
      </c>
      <c r="E17" s="10"/>
      <c r="F17" s="10"/>
      <c r="G17" s="10"/>
      <c r="H17" s="10"/>
      <c r="I17" s="11"/>
    </row>
    <row r="18" spans="1:17">
      <c r="D18" s="12" t="s">
        <v>17</v>
      </c>
      <c r="E18" s="12"/>
      <c r="F18" s="2"/>
      <c r="G18" s="13" t="s">
        <v>18</v>
      </c>
      <c r="H18" s="13"/>
      <c r="I18" s="2"/>
    </row>
    <row r="19" spans="1:17">
      <c r="D19" s="14" t="s">
        <v>19</v>
      </c>
      <c r="E19" s="12"/>
      <c r="F19" s="15"/>
      <c r="G19" s="16" t="s">
        <v>19</v>
      </c>
      <c r="H19" s="16" t="s">
        <v>20</v>
      </c>
      <c r="I19" s="16" t="s">
        <v>20</v>
      </c>
    </row>
    <row r="20" spans="1:17" s="3" customFormat="1">
      <c r="B20" s="3" t="s">
        <v>21</v>
      </c>
      <c r="D20" s="14" t="s">
        <v>22</v>
      </c>
      <c r="E20" s="14" t="s">
        <v>23</v>
      </c>
      <c r="F20" s="15"/>
      <c r="G20" s="16" t="s">
        <v>23</v>
      </c>
      <c r="H20" s="16" t="s">
        <v>24</v>
      </c>
      <c r="I20" s="16" t="s">
        <v>25</v>
      </c>
      <c r="J20" s="1"/>
      <c r="K20" s="1"/>
      <c r="L20" s="1"/>
      <c r="M20" s="1"/>
      <c r="N20" s="1"/>
      <c r="O20" s="1"/>
      <c r="P20" s="1"/>
      <c r="Q20" s="1"/>
    </row>
    <row r="21" spans="1:17">
      <c r="B21" s="89">
        <v>2.1000000000000001E-2</v>
      </c>
      <c r="C21" s="1" t="s">
        <v>26</v>
      </c>
      <c r="D21" s="17">
        <v>102</v>
      </c>
      <c r="E21" s="94" t="e">
        <f>E9a=E14</f>
        <v>#NAME?</v>
      </c>
      <c r="F21" s="18"/>
      <c r="G21" s="19">
        <f>G14</f>
        <v>17.780000000000008</v>
      </c>
      <c r="H21" s="20" t="e">
        <f t="shared" ref="H21:H24" si="0">G21-E21</f>
        <v>#NAME?</v>
      </c>
      <c r="I21" s="21" t="e">
        <f t="shared" ref="I21:I32" si="1">(G21-E21)/G21</f>
        <v>#NAME?</v>
      </c>
      <c r="J21" s="3"/>
      <c r="K21" s="3"/>
      <c r="L21" s="3"/>
      <c r="M21" s="3"/>
    </row>
    <row r="22" spans="1:17">
      <c r="B22" s="89"/>
      <c r="C22" s="2"/>
      <c r="D22" s="22"/>
      <c r="E22" s="23"/>
      <c r="F22" s="18"/>
      <c r="G22" s="24"/>
      <c r="H22" s="25"/>
      <c r="I22" s="26"/>
      <c r="J22" s="3"/>
      <c r="K22" s="3"/>
      <c r="L22" s="3"/>
      <c r="M22" s="3"/>
    </row>
    <row r="23" spans="1:17">
      <c r="B23" s="89">
        <v>2.1000000000000001E-2</v>
      </c>
      <c r="C23" s="1" t="s">
        <v>27</v>
      </c>
      <c r="D23" s="17">
        <f>B23*D21+D21</f>
        <v>104.142</v>
      </c>
      <c r="E23" s="94">
        <f>D23*D14</f>
        <v>17.183430000000005</v>
      </c>
      <c r="F23" s="18"/>
      <c r="G23" s="19">
        <f>G21</f>
        <v>17.780000000000008</v>
      </c>
      <c r="H23" s="20">
        <f t="shared" si="0"/>
        <v>0.59657000000000338</v>
      </c>
      <c r="I23" s="21">
        <f t="shared" si="1"/>
        <v>3.3552868391451246E-2</v>
      </c>
      <c r="J23" s="3"/>
      <c r="K23" s="3"/>
      <c r="L23" s="3"/>
      <c r="M23" s="3"/>
    </row>
    <row r="24" spans="1:17">
      <c r="A24" s="27">
        <f>100%*B21+100%</f>
        <v>1.0209999999999999</v>
      </c>
      <c r="B24" s="89">
        <v>1.9E-2</v>
      </c>
      <c r="C24" s="1" t="s">
        <v>28</v>
      </c>
      <c r="D24" s="17">
        <f>B24*D23+D23</f>
        <v>106.12069799999999</v>
      </c>
      <c r="E24" s="94">
        <f>D24*D14</f>
        <v>17.509915170000006</v>
      </c>
      <c r="F24" s="18"/>
      <c r="G24" s="19">
        <f>G21</f>
        <v>17.780000000000008</v>
      </c>
      <c r="H24" s="20">
        <f t="shared" si="0"/>
        <v>0.27008483000000183</v>
      </c>
      <c r="I24" s="21">
        <f t="shared" si="1"/>
        <v>1.5190372890888735E-2</v>
      </c>
      <c r="J24" s="3"/>
      <c r="K24" s="3"/>
      <c r="L24" s="3"/>
      <c r="M24" s="3"/>
    </row>
    <row r="25" spans="1:17" s="2" customFormat="1">
      <c r="A25" s="27">
        <f>A24*B23+A24</f>
        <v>1.042441</v>
      </c>
      <c r="B25" s="34">
        <f>A26-100%</f>
        <v>6.2247378999999992E-2</v>
      </c>
      <c r="C25" s="28" t="s">
        <v>29</v>
      </c>
      <c r="D25" s="29" t="s">
        <v>30</v>
      </c>
      <c r="E25" s="30">
        <f>SUM(E23:E24)</f>
        <v>34.693345170000015</v>
      </c>
      <c r="F25" s="31"/>
      <c r="G25" s="32">
        <f>SUM(G23:G24)</f>
        <v>35.560000000000016</v>
      </c>
      <c r="H25" s="33">
        <f>G25-E25</f>
        <v>0.86665483000000165</v>
      </c>
      <c r="I25" s="34">
        <f>H25/E25</f>
        <v>2.4980434309615503E-2</v>
      </c>
      <c r="J25" s="15"/>
      <c r="K25" s="15"/>
      <c r="L25" s="15"/>
      <c r="M25" s="15"/>
    </row>
    <row r="26" spans="1:17" s="2" customFormat="1">
      <c r="A26" s="27">
        <f t="shared" ref="A26:A32" si="2">A25*B24+A25</f>
        <v>1.062247379</v>
      </c>
      <c r="B26" s="8"/>
      <c r="D26" s="22"/>
      <c r="E26" s="23"/>
      <c r="F26" s="18"/>
      <c r="G26" s="24"/>
      <c r="H26" s="35"/>
      <c r="I26" s="36"/>
      <c r="J26" s="15"/>
      <c r="K26" s="15"/>
      <c r="L26" s="15"/>
      <c r="M26" s="15"/>
    </row>
    <row r="27" spans="1:17" s="2" customFormat="1">
      <c r="A27" s="37"/>
      <c r="B27" s="38" t="s">
        <v>31</v>
      </c>
      <c r="C27" s="39">
        <v>99.14</v>
      </c>
      <c r="D27" s="40"/>
      <c r="E27" s="41" t="s">
        <v>32</v>
      </c>
      <c r="F27" s="42">
        <f>B25*0.7</f>
        <v>4.3573165299999994E-2</v>
      </c>
      <c r="G27" s="24"/>
      <c r="H27" s="35"/>
      <c r="I27" s="36"/>
      <c r="J27" s="15"/>
      <c r="K27" s="15"/>
      <c r="L27" s="15"/>
      <c r="M27" s="15"/>
    </row>
    <row r="28" spans="1:17" s="2" customFormat="1">
      <c r="A28" s="27">
        <v>1</v>
      </c>
      <c r="B28" s="36" t="s">
        <v>21</v>
      </c>
      <c r="D28" s="22"/>
      <c r="E28" s="15"/>
      <c r="F28" s="18"/>
      <c r="G28" s="24"/>
      <c r="H28" s="15"/>
      <c r="I28" s="36"/>
      <c r="J28" s="15"/>
      <c r="K28" s="15"/>
      <c r="L28" s="15"/>
      <c r="M28" s="15"/>
    </row>
    <row r="29" spans="1:17">
      <c r="A29" s="27">
        <f>A28*B29+A28</f>
        <v>1.018</v>
      </c>
      <c r="B29" s="89">
        <v>1.7999999999999999E-2</v>
      </c>
      <c r="C29" s="1" t="s">
        <v>33</v>
      </c>
      <c r="D29" s="17">
        <f>D24*B29+D24</f>
        <v>108.03087056399998</v>
      </c>
      <c r="E29" s="94">
        <f>D29*D14</f>
        <v>17.825093643060004</v>
      </c>
      <c r="F29" s="18"/>
      <c r="G29" s="19">
        <f>G24*F27+G24</f>
        <v>18.554730879034008</v>
      </c>
      <c r="H29" s="20">
        <f>G29-E29</f>
        <v>0.72963723597400332</v>
      </c>
      <c r="I29" s="21">
        <f t="shared" si="1"/>
        <v>3.9323514888510713E-2</v>
      </c>
      <c r="J29" s="3"/>
      <c r="K29" s="3"/>
      <c r="L29" s="3"/>
      <c r="M29" s="3"/>
    </row>
    <row r="30" spans="1:17" ht="18.75">
      <c r="A30" s="27">
        <f t="shared" ref="A30:A31" si="3">A29*B30+A29</f>
        <v>1.0353060000000001</v>
      </c>
      <c r="B30" s="89">
        <v>1.7000000000000001E-2</v>
      </c>
      <c r="C30" s="9" t="s">
        <v>34</v>
      </c>
      <c r="D30" s="17">
        <f t="shared" ref="D30:D31" si="4">B30*D29+D29</f>
        <v>109.86739536358799</v>
      </c>
      <c r="E30" s="94">
        <f>D30*D14</f>
        <v>18.128120234992025</v>
      </c>
      <c r="F30" s="18"/>
      <c r="G30" s="19">
        <f>G29</f>
        <v>18.554730879034008</v>
      </c>
      <c r="H30" s="20">
        <f>G30-E30</f>
        <v>0.42661064404198257</v>
      </c>
      <c r="I30" s="21">
        <f t="shared" si="1"/>
        <v>2.2992014641615363E-2</v>
      </c>
      <c r="J30" s="43"/>
      <c r="K30" s="43"/>
      <c r="L30" s="43"/>
      <c r="M30" s="3"/>
    </row>
    <row r="31" spans="1:17">
      <c r="A31" s="27">
        <f t="shared" si="3"/>
        <v>1.0518708960000001</v>
      </c>
      <c r="B31" s="89">
        <v>1.6E-2</v>
      </c>
      <c r="C31" s="9" t="s">
        <v>35</v>
      </c>
      <c r="D31" s="17">
        <f t="shared" si="4"/>
        <v>111.62527368940539</v>
      </c>
      <c r="E31" s="94">
        <f>D31*D14</f>
        <v>18.418170158751895</v>
      </c>
      <c r="F31" s="18"/>
      <c r="G31" s="19">
        <f>G29</f>
        <v>18.554730879034008</v>
      </c>
      <c r="H31" s="20">
        <f>G31-E31</f>
        <v>0.13656072028211241</v>
      </c>
      <c r="I31" s="21">
        <f t="shared" si="1"/>
        <v>7.3598868758813279E-3</v>
      </c>
      <c r="J31" s="3"/>
      <c r="K31" s="3"/>
      <c r="L31" s="3"/>
      <c r="M31" s="3"/>
    </row>
    <row r="32" spans="1:17">
      <c r="A32" s="27">
        <f t="shared" si="2"/>
        <v>1.0697527012320001</v>
      </c>
      <c r="B32" s="90">
        <f>A31-100%</f>
        <v>5.1870896000000055E-2</v>
      </c>
      <c r="C32" s="28" t="s">
        <v>29</v>
      </c>
      <c r="D32" s="31" t="s">
        <v>30</v>
      </c>
      <c r="E32" s="30">
        <f>SUM(E29:E31)</f>
        <v>54.371384036803917</v>
      </c>
      <c r="F32" s="31"/>
      <c r="G32" s="32">
        <f>SUM(G29:G31)</f>
        <v>55.664192637102019</v>
      </c>
      <c r="H32" s="44">
        <f>G32-E32</f>
        <v>1.2928086002981019</v>
      </c>
      <c r="I32" s="34">
        <f t="shared" si="1"/>
        <v>2.3225138802002533E-2</v>
      </c>
      <c r="J32" s="3"/>
      <c r="K32" s="3"/>
      <c r="L32" s="3"/>
      <c r="M32" s="3"/>
    </row>
    <row r="33" spans="1:18">
      <c r="A33" s="27"/>
      <c r="B33" s="9"/>
      <c r="D33" s="18"/>
      <c r="E33" s="23"/>
      <c r="F33" s="18"/>
      <c r="G33" s="24"/>
      <c r="H33" s="45"/>
      <c r="I33" s="36"/>
      <c r="J33" s="3"/>
      <c r="K33" s="3"/>
      <c r="L33" s="3"/>
      <c r="M33" s="3"/>
    </row>
    <row r="34" spans="1:18">
      <c r="A34" s="39"/>
      <c r="B34" s="38" t="s">
        <v>31</v>
      </c>
      <c r="C34" s="39">
        <v>102.74</v>
      </c>
      <c r="D34" s="40"/>
      <c r="E34" s="41" t="s">
        <v>32</v>
      </c>
      <c r="F34" s="42">
        <f>B32*0.7</f>
        <v>3.6309627200000034E-2</v>
      </c>
      <c r="G34" s="15"/>
      <c r="H34" s="22"/>
      <c r="I34" s="23"/>
      <c r="J34" s="46"/>
      <c r="K34" s="3"/>
      <c r="L34" s="3"/>
      <c r="M34" s="3"/>
    </row>
    <row r="35" spans="1:18">
      <c r="A35" s="27">
        <v>1</v>
      </c>
      <c r="B35" s="3" t="s">
        <v>21</v>
      </c>
      <c r="D35" s="18"/>
      <c r="E35" s="3"/>
      <c r="F35" s="18"/>
      <c r="G35" s="24"/>
      <c r="H35" s="36"/>
      <c r="I35" s="47"/>
      <c r="J35" s="3"/>
      <c r="K35" s="3"/>
      <c r="L35" s="3"/>
      <c r="M35" s="3"/>
    </row>
    <row r="36" spans="1:18" s="2" customFormat="1" ht="15.75">
      <c r="A36" s="82">
        <f>B36*A35+A35</f>
        <v>1.016</v>
      </c>
      <c r="B36" s="36">
        <v>1.6E-2</v>
      </c>
      <c r="C36" s="2" t="s">
        <v>36</v>
      </c>
      <c r="D36" s="48">
        <f>D31*B36+D31</f>
        <v>113.41127806843588</v>
      </c>
      <c r="E36" s="95">
        <f>D36*D14</f>
        <v>18.712860881291927</v>
      </c>
      <c r="F36" s="15"/>
      <c r="G36" s="19">
        <f>G31*F34+G31</f>
        <v>19.228446240048061</v>
      </c>
      <c r="H36" s="49">
        <f>G36-E36</f>
        <v>0.51558535875613387</v>
      </c>
      <c r="I36" s="50">
        <f>H36/E36</f>
        <v>2.7552460418897643E-2</v>
      </c>
      <c r="J36" s="3"/>
      <c r="K36" s="3"/>
      <c r="L36" s="3"/>
      <c r="M36" s="3"/>
    </row>
    <row r="37" spans="1:18" ht="18.75">
      <c r="A37" s="82">
        <f t="shared" ref="A37:A38" si="5">B37*A36+A36</f>
        <v>1.0312399999999999</v>
      </c>
      <c r="B37" s="36">
        <v>1.4999999999999999E-2</v>
      </c>
      <c r="C37" s="2" t="s">
        <v>37</v>
      </c>
      <c r="D37" s="48">
        <f>D36*B37+D36</f>
        <v>115.11244723946241</v>
      </c>
      <c r="E37" s="95">
        <f>D37*D14</f>
        <v>18.993553794511307</v>
      </c>
      <c r="F37" s="15"/>
      <c r="G37" s="19">
        <f>G36</f>
        <v>19.228446240048061</v>
      </c>
      <c r="H37" s="49">
        <f t="shared" ref="H37:H45" si="6">G37-E37</f>
        <v>0.23489244553675448</v>
      </c>
      <c r="I37" s="50">
        <f t="shared" ref="I37:I45" si="7">H37/E37</f>
        <v>1.2366956077731641E-2</v>
      </c>
      <c r="J37" s="51"/>
      <c r="K37" s="43"/>
      <c r="L37" s="43"/>
      <c r="M37" s="43"/>
      <c r="N37" s="51"/>
    </row>
    <row r="38" spans="1:18" s="2" customFormat="1" ht="15.75">
      <c r="A38" s="82">
        <f t="shared" si="5"/>
        <v>1.0467085999999999</v>
      </c>
      <c r="B38" s="36">
        <v>1.4999999999999999E-2</v>
      </c>
      <c r="C38" s="2" t="s">
        <v>38</v>
      </c>
      <c r="D38" s="48">
        <f>B38*D37+D37</f>
        <v>116.83913394805435</v>
      </c>
      <c r="E38" s="95">
        <f>D38*D14</f>
        <v>19.278457101428977</v>
      </c>
      <c r="F38" s="15"/>
      <c r="G38" s="19">
        <f>G37</f>
        <v>19.228446240048061</v>
      </c>
      <c r="H38" s="49">
        <f t="shared" si="6"/>
        <v>-5.0010861380915372E-2</v>
      </c>
      <c r="I38" s="50">
        <f t="shared" si="7"/>
        <v>-2.5941319431215487E-3</v>
      </c>
      <c r="K38" s="1"/>
      <c r="L38" s="1"/>
      <c r="M38" s="1"/>
      <c r="N38" s="1"/>
      <c r="O38" s="1"/>
      <c r="P38" s="1"/>
      <c r="Q38" s="1"/>
      <c r="R38" s="1"/>
    </row>
    <row r="39" spans="1:18" s="2" customFormat="1" ht="15.75">
      <c r="B39" s="34">
        <f>A38-A35</f>
        <v>4.6708599999999878E-2</v>
      </c>
      <c r="C39" s="28" t="s">
        <v>29</v>
      </c>
      <c r="D39" s="52" t="s">
        <v>30</v>
      </c>
      <c r="E39" s="53">
        <f>SUM(E36:E38)</f>
        <v>56.984871777232208</v>
      </c>
      <c r="F39" s="31"/>
      <c r="G39" s="32">
        <f>SUM(G36:G38)</f>
        <v>57.685338720144188</v>
      </c>
      <c r="H39" s="54">
        <f t="shared" si="6"/>
        <v>0.70046694291198008</v>
      </c>
      <c r="I39" s="55">
        <f t="shared" si="7"/>
        <v>1.2292156164714673E-2</v>
      </c>
      <c r="N39" s="28"/>
      <c r="O39" s="56"/>
      <c r="P39" s="57"/>
    </row>
    <row r="40" spans="1:18" s="2" customFormat="1" ht="15.75">
      <c r="A40" s="39"/>
      <c r="B40" s="38" t="s">
        <v>31</v>
      </c>
      <c r="C40" s="39"/>
      <c r="D40" s="58"/>
      <c r="E40" s="41" t="s">
        <v>32</v>
      </c>
      <c r="F40" s="59">
        <f>B39*0.7</f>
        <v>3.2696019999999916E-2</v>
      </c>
      <c r="G40" s="60"/>
      <c r="H40" s="61"/>
      <c r="I40" s="62"/>
      <c r="N40" s="28"/>
      <c r="O40" s="56"/>
      <c r="P40" s="57"/>
    </row>
    <row r="41" spans="1:18" s="2" customFormat="1" ht="15.75">
      <c r="A41" s="82">
        <v>1</v>
      </c>
      <c r="B41" s="36" t="s">
        <v>21</v>
      </c>
      <c r="D41" s="15"/>
      <c r="E41" s="15"/>
      <c r="F41" s="63"/>
      <c r="G41" s="60"/>
      <c r="H41" s="61"/>
      <c r="I41" s="62"/>
    </row>
    <row r="42" spans="1:18" s="2" customFormat="1" ht="15.75">
      <c r="A42" s="82">
        <f>A41*B42+A41</f>
        <v>1.014</v>
      </c>
      <c r="B42" s="36">
        <v>1.4E-2</v>
      </c>
      <c r="C42" s="15" t="s">
        <v>39</v>
      </c>
      <c r="D42" s="64">
        <f>D38*B42+D38</f>
        <v>118.47488182332711</v>
      </c>
      <c r="E42" s="96">
        <f>D42*D14</f>
        <v>19.548355500848981</v>
      </c>
      <c r="F42" s="66"/>
      <c r="G42" s="65">
        <f>G38*F40+G38</f>
        <v>19.857139902881595</v>
      </c>
      <c r="H42" s="49">
        <f t="shared" si="6"/>
        <v>0.30878440203261448</v>
      </c>
      <c r="I42" s="50">
        <f t="shared" si="7"/>
        <v>1.5795927284993565E-2</v>
      </c>
    </row>
    <row r="43" spans="1:18" s="2" customFormat="1" ht="15.75">
      <c r="A43" s="82">
        <f t="shared" ref="A43:A44" si="8">A42*B43+A42</f>
        <v>1.027182</v>
      </c>
      <c r="B43" s="36">
        <v>1.2999999999999999E-2</v>
      </c>
      <c r="C43" s="15" t="s">
        <v>40</v>
      </c>
      <c r="D43" s="67">
        <f>B43*D42+D42</f>
        <v>120.01505528703036</v>
      </c>
      <c r="E43" s="96">
        <f>D43*D14</f>
        <v>19.802484122360017</v>
      </c>
      <c r="F43" s="66"/>
      <c r="G43" s="65">
        <f>G42</f>
        <v>19.857139902881595</v>
      </c>
      <c r="H43" s="49">
        <f t="shared" si="6"/>
        <v>5.4655780521578379E-2</v>
      </c>
      <c r="I43" s="50">
        <f t="shared" si="7"/>
        <v>2.7600466781772942E-3</v>
      </c>
    </row>
    <row r="44" spans="1:18" s="2" customFormat="1" ht="15.75">
      <c r="A44" s="82">
        <f t="shared" si="8"/>
        <v>1.039508184</v>
      </c>
      <c r="B44" s="36">
        <v>1.2E-2</v>
      </c>
      <c r="C44" s="15" t="s">
        <v>41</v>
      </c>
      <c r="D44" s="67">
        <f>B44*D43+D43</f>
        <v>121.45523595047473</v>
      </c>
      <c r="E44" s="96">
        <f>D44*D14</f>
        <v>20.040113931828337</v>
      </c>
      <c r="F44" s="66"/>
      <c r="G44" s="65">
        <f>G43</f>
        <v>19.857139902881595</v>
      </c>
      <c r="H44" s="49">
        <f t="shared" si="6"/>
        <v>-0.18297402894674164</v>
      </c>
      <c r="I44" s="50">
        <f t="shared" si="7"/>
        <v>-9.1303886579275663E-3</v>
      </c>
      <c r="J44" s="4"/>
      <c r="K44" s="68"/>
      <c r="L44" s="69"/>
    </row>
    <row r="45" spans="1:18" s="2" customFormat="1" ht="15.75">
      <c r="B45" s="34">
        <f>A44-A41</f>
        <v>3.9508184000000002E-2</v>
      </c>
      <c r="C45" s="28" t="s">
        <v>29</v>
      </c>
      <c r="D45" s="63" t="s">
        <v>30</v>
      </c>
      <c r="E45" s="70">
        <f>SUM(E42:E44)</f>
        <v>59.390953555037335</v>
      </c>
      <c r="F45" s="71"/>
      <c r="G45" s="71">
        <f>SUM(G42:G44)</f>
        <v>59.571419708644783</v>
      </c>
      <c r="H45" s="54">
        <f t="shared" si="6"/>
        <v>0.18046615360744767</v>
      </c>
      <c r="I45" s="55">
        <f t="shared" si="7"/>
        <v>3.0386135060150275E-3</v>
      </c>
      <c r="K45" s="68"/>
      <c r="L45" s="69"/>
    </row>
    <row r="46" spans="1:18" s="2" customFormat="1" ht="15.75">
      <c r="A46" s="39"/>
      <c r="B46" s="38" t="s">
        <v>31</v>
      </c>
      <c r="C46" s="39"/>
      <c r="D46" s="58"/>
      <c r="E46" s="41" t="s">
        <v>32</v>
      </c>
      <c r="F46" s="59">
        <f>B45*0.7</f>
        <v>2.7655728799999998E-2</v>
      </c>
      <c r="G46" s="71"/>
      <c r="H46" s="54"/>
      <c r="I46" s="55"/>
      <c r="K46" s="68"/>
      <c r="L46" s="69"/>
    </row>
    <row r="47" spans="1:18" s="2" customFormat="1" ht="15.75">
      <c r="B47" s="34"/>
      <c r="C47" s="28"/>
      <c r="D47" s="63"/>
      <c r="E47" s="70"/>
      <c r="F47" s="71"/>
      <c r="G47" s="71"/>
      <c r="H47" s="54"/>
      <c r="I47" s="55"/>
      <c r="K47" s="68"/>
      <c r="L47" s="69"/>
    </row>
    <row r="48" spans="1:18" s="2" customFormat="1" ht="15.75">
      <c r="A48" s="82">
        <v>1</v>
      </c>
      <c r="B48" s="36" t="s">
        <v>21</v>
      </c>
      <c r="D48" s="15"/>
      <c r="E48" s="15"/>
      <c r="F48" s="63"/>
      <c r="G48" s="60"/>
      <c r="H48" s="61"/>
      <c r="I48" s="62"/>
    </row>
    <row r="49" spans="1:10" s="2" customFormat="1" ht="15.75">
      <c r="A49" s="82">
        <f>A48*B49+A48</f>
        <v>1.0109999999999999</v>
      </c>
      <c r="B49" s="36">
        <v>1.0999999999999999E-2</v>
      </c>
      <c r="C49" s="15" t="s">
        <v>26</v>
      </c>
      <c r="D49" s="64">
        <f>D44*B49+D44</f>
        <v>122.79124354592996</v>
      </c>
      <c r="E49" s="96">
        <f>D49*D14</f>
        <v>20.260555185078452</v>
      </c>
      <c r="F49" s="66"/>
      <c r="G49" s="65">
        <f>G44*F46+G44</f>
        <v>20.406303578779347</v>
      </c>
      <c r="H49" s="49">
        <f t="shared" ref="H49" si="9">G49-E49</f>
        <v>0.14574839370089521</v>
      </c>
      <c r="I49" s="50">
        <f t="shared" ref="I49" si="10">H49/E49</f>
        <v>7.1937018689515663E-3</v>
      </c>
    </row>
    <row r="50" spans="1:10" s="2" customFormat="1" ht="15.75" thickBot="1"/>
    <row r="51" spans="1:10" s="72" customFormat="1" ht="21.75" thickBot="1">
      <c r="C51" s="73"/>
      <c r="D51" s="140" t="s">
        <v>42</v>
      </c>
      <c r="E51" s="141">
        <f>E25+E32+E39+E45+E49</f>
        <v>225.70110972415193</v>
      </c>
      <c r="F51" s="142"/>
      <c r="G51" s="141">
        <f>G25+G32+G39+G45+G49</f>
        <v>228.88725464467038</v>
      </c>
      <c r="H51" s="141">
        <f>G51-E51</f>
        <v>3.1861449205184442</v>
      </c>
      <c r="I51" s="143">
        <f>H51/E51</f>
        <v>1.4116655981056081E-2</v>
      </c>
      <c r="J51" s="72" t="s">
        <v>44</v>
      </c>
    </row>
    <row r="52" spans="1:10" s="2" customFormat="1" ht="21.75" thickBot="1">
      <c r="C52" s="15"/>
      <c r="D52" s="144"/>
      <c r="E52" s="144"/>
      <c r="F52" s="144"/>
      <c r="G52" s="145"/>
      <c r="H52" s="144"/>
      <c r="I52" s="143">
        <f>I51*D14</f>
        <v>2.3292482368742541E-3</v>
      </c>
      <c r="J52" s="2" t="s">
        <v>45</v>
      </c>
    </row>
    <row r="53" spans="1:10" s="2" customFormat="1">
      <c r="C53" s="15"/>
      <c r="G53" s="4"/>
    </row>
    <row r="54" spans="1:10" s="2" customFormat="1">
      <c r="C54" s="15"/>
      <c r="G54" s="74"/>
      <c r="H54" s="36"/>
    </row>
    <row r="55" spans="1:10" s="2" customFormat="1">
      <c r="C55" s="15"/>
      <c r="D55" s="8"/>
      <c r="E55" s="4"/>
      <c r="F55" s="4"/>
      <c r="G55" s="4"/>
    </row>
    <row r="56" spans="1:10" s="2" customFormat="1">
      <c r="C56" s="15"/>
    </row>
    <row r="57" spans="1:10" s="2" customFormat="1"/>
    <row r="58" spans="1:10" s="2" customFormat="1"/>
    <row r="59" spans="1:10" s="2" customFormat="1"/>
    <row r="60" spans="1:10" s="15" customFormat="1">
      <c r="D60" s="2"/>
      <c r="E60" s="75"/>
      <c r="G60" s="2"/>
      <c r="I60" s="2"/>
    </row>
    <row r="61" spans="1:10" s="2" customFormat="1">
      <c r="C61" s="15"/>
      <c r="D61" s="15"/>
      <c r="E61" s="15"/>
      <c r="F61" s="15"/>
      <c r="G61" s="15"/>
      <c r="H61" s="15"/>
      <c r="I61" s="15"/>
      <c r="J61" s="76"/>
    </row>
    <row r="62" spans="1:10" s="2" customFormat="1">
      <c r="C62" s="76"/>
      <c r="D62" s="77"/>
      <c r="E62" s="46"/>
      <c r="F62" s="76"/>
      <c r="G62" s="77"/>
      <c r="H62" s="46"/>
      <c r="I62" s="78"/>
      <c r="J62" s="76"/>
    </row>
    <row r="63" spans="1:10" s="2" customFormat="1">
      <c r="C63" s="76"/>
      <c r="D63" s="77"/>
      <c r="E63" s="46"/>
      <c r="F63" s="76"/>
      <c r="G63" s="77"/>
      <c r="H63" s="46"/>
      <c r="I63" s="78"/>
      <c r="J63" s="76"/>
    </row>
    <row r="64" spans="1:10" s="2" customFormat="1">
      <c r="C64" s="76"/>
      <c r="D64" s="77"/>
      <c r="E64" s="46"/>
      <c r="F64" s="76"/>
      <c r="G64" s="77"/>
      <c r="H64" s="46"/>
      <c r="I64" s="78"/>
      <c r="J64" s="76"/>
    </row>
    <row r="65" spans="3:14" s="2" customFormat="1">
      <c r="C65" s="76"/>
      <c r="D65" s="77"/>
      <c r="E65" s="46"/>
      <c r="F65" s="76"/>
      <c r="G65" s="77"/>
      <c r="H65" s="46"/>
      <c r="I65" s="78"/>
      <c r="J65" s="76"/>
      <c r="K65" s="15"/>
      <c r="L65" s="15"/>
      <c r="M65" s="15"/>
      <c r="N65" s="15"/>
    </row>
    <row r="66" spans="3:14" s="2" customFormat="1">
      <c r="C66" s="76"/>
      <c r="D66" s="77"/>
      <c r="E66" s="46"/>
      <c r="F66" s="76"/>
      <c r="G66" s="77"/>
      <c r="H66" s="46"/>
      <c r="I66" s="78"/>
      <c r="J66" s="76"/>
      <c r="K66" s="15"/>
      <c r="L66" s="15"/>
      <c r="M66" s="15"/>
      <c r="N66" s="15"/>
    </row>
    <row r="67" spans="3:14" s="2" customFormat="1">
      <c r="C67" s="76"/>
      <c r="D67" s="77"/>
      <c r="E67" s="46"/>
      <c r="F67" s="76"/>
      <c r="G67" s="77"/>
      <c r="H67" s="46"/>
      <c r="I67" s="78"/>
      <c r="J67" s="76"/>
      <c r="K67" s="15"/>
      <c r="L67" s="15"/>
      <c r="M67" s="15"/>
    </row>
    <row r="68" spans="3:14" s="2" customFormat="1" ht="18.75">
      <c r="C68" s="76"/>
      <c r="D68" s="77"/>
      <c r="E68" s="46"/>
      <c r="F68" s="76"/>
      <c r="G68" s="77"/>
      <c r="H68" s="46"/>
      <c r="I68" s="78"/>
      <c r="J68" s="76"/>
      <c r="K68" s="79"/>
      <c r="L68" s="79"/>
      <c r="M68" s="79"/>
      <c r="N68" s="80"/>
    </row>
    <row r="69" spans="3:14" s="2" customFormat="1">
      <c r="C69" s="81"/>
      <c r="D69" s="77"/>
      <c r="E69" s="82"/>
      <c r="F69" s="81"/>
      <c r="G69" s="83"/>
      <c r="H69" s="46"/>
      <c r="I69" s="84"/>
      <c r="J69" s="76"/>
      <c r="K69" s="15"/>
      <c r="L69" s="15"/>
      <c r="M69" s="15"/>
    </row>
    <row r="70" spans="3:14" s="2" customFormat="1">
      <c r="C70" s="76"/>
      <c r="D70" s="77"/>
      <c r="E70" s="46"/>
      <c r="F70" s="76"/>
      <c r="G70" s="77"/>
      <c r="H70" s="46"/>
      <c r="I70" s="78"/>
      <c r="K70" s="15"/>
      <c r="L70" s="15"/>
      <c r="M70" s="15"/>
    </row>
    <row r="71" spans="3:14" s="2" customFormat="1">
      <c r="C71" s="76"/>
      <c r="D71" s="77"/>
      <c r="E71" s="46"/>
      <c r="F71" s="76"/>
      <c r="G71" s="77"/>
      <c r="H71" s="46"/>
      <c r="I71" s="78"/>
      <c r="K71" s="15"/>
      <c r="L71" s="15"/>
      <c r="M71" s="15"/>
    </row>
    <row r="72" spans="3:14" s="2" customFormat="1">
      <c r="C72" s="76"/>
      <c r="D72" s="77"/>
      <c r="E72" s="46"/>
      <c r="F72" s="76"/>
      <c r="G72" s="77"/>
      <c r="H72" s="46"/>
      <c r="I72" s="78"/>
      <c r="K72" s="15"/>
      <c r="L72" s="15"/>
      <c r="M72" s="15"/>
    </row>
    <row r="73" spans="3:14" s="2" customFormat="1" ht="18.75">
      <c r="E73" s="8"/>
      <c r="G73" s="85"/>
      <c r="H73" s="86"/>
      <c r="I73" s="80"/>
      <c r="K73" s="79"/>
      <c r="L73" s="79"/>
      <c r="M73" s="79"/>
    </row>
    <row r="74" spans="3:14" s="2" customFormat="1" ht="21">
      <c r="G74" s="85"/>
      <c r="H74" s="87"/>
      <c r="I74" s="80"/>
    </row>
    <row r="75" spans="3:14" s="2" customFormat="1" ht="18.75">
      <c r="G75" s="88"/>
      <c r="H75" s="88"/>
      <c r="I75" s="88"/>
    </row>
    <row r="76" spans="3:14" s="2" customFormat="1"/>
    <row r="77" spans="3:14" s="2" customFormat="1"/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ABRIL</vt:lpstr>
      <vt:lpstr>PROPUESTA DE MODIFICACION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FARMAX</dc:creator>
  <cp:lastModifiedBy>Ezequiel Sivadon</cp:lastModifiedBy>
  <dcterms:created xsi:type="dcterms:W3CDTF">2018-04-05T17:01:46Z</dcterms:created>
  <dcterms:modified xsi:type="dcterms:W3CDTF">2018-04-07T14:39:52Z</dcterms:modified>
</cp:coreProperties>
</file>